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60" windowHeight="4395" activeTab="0"/>
  </bookViews>
  <sheets>
    <sheet name="Actual Volumes" sheetId="1" r:id="rId1"/>
    <sheet name="Performance ROI" sheetId="2" r:id="rId2"/>
  </sheets>
  <definedNames>
    <definedName name="_xlnm.Print_Area" localSheetId="0">'Actual Volumes'!$A$1:$E$128</definedName>
    <definedName name="_xlnm.Print_Titles" localSheetId="0">'Actual Volumes'!$1:$11</definedName>
  </definedNames>
  <calcPr fullCalcOnLoad="1"/>
</workbook>
</file>

<file path=xl/sharedStrings.xml><?xml version="1.0" encoding="utf-8"?>
<sst xmlns="http://schemas.openxmlformats.org/spreadsheetml/2006/main" count="162" uniqueCount="91">
  <si>
    <t>Actual</t>
  </si>
  <si>
    <t>Total Patient Visits</t>
  </si>
  <si>
    <t>Level 1</t>
  </si>
  <si>
    <t>Level 2</t>
  </si>
  <si>
    <t>Level 3</t>
  </si>
  <si>
    <t>Level 4</t>
  </si>
  <si>
    <t>Level 5</t>
  </si>
  <si>
    <t>Total New Patients</t>
  </si>
  <si>
    <t>Total Returning Patients</t>
  </si>
  <si>
    <t>Input what ever data is available</t>
  </si>
  <si>
    <t>Billable charges and actual Reimbursement by CPT code is the best</t>
  </si>
  <si>
    <t>ROI Study - Factors that affect ROI Calculations</t>
  </si>
  <si>
    <t>Number of Patients - Listing of numbers by CPT code is the best</t>
  </si>
  <si>
    <t>Total Physician</t>
  </si>
  <si>
    <t>Total Other Clinician</t>
  </si>
  <si>
    <t>Total Nursing (RN/LPN/NA)</t>
  </si>
  <si>
    <t>Total Front Office</t>
  </si>
  <si>
    <t>Total Back Office (Billing)</t>
  </si>
  <si>
    <t>Other Staff</t>
  </si>
  <si>
    <t>Copier Costs</t>
  </si>
  <si>
    <t>Paper Costs</t>
  </si>
  <si>
    <t>Chart Paper Costs</t>
  </si>
  <si>
    <t>Transcription Costs</t>
  </si>
  <si>
    <t>Postage Costs</t>
  </si>
  <si>
    <t>Other related costs</t>
  </si>
  <si>
    <t>Productivity</t>
  </si>
  <si>
    <t>Number of Cancelled Visits</t>
  </si>
  <si>
    <t>Estimated time required to create initial chart</t>
  </si>
  <si>
    <t>Estimated % of time the chart was not available at the time of visit</t>
  </si>
  <si>
    <t>Staffing (Paid Hours)</t>
  </si>
  <si>
    <t>Total Paid Hours</t>
  </si>
  <si>
    <t>Staffing (Total Salaries Paid)</t>
  </si>
  <si>
    <t>Total Salaries</t>
  </si>
  <si>
    <t>Total Returning Patient Visits</t>
  </si>
  <si>
    <t>Other New Patients Visits</t>
  </si>
  <si>
    <t>Total New Patients Visits</t>
  </si>
  <si>
    <t>Total Related Costs</t>
  </si>
  <si>
    <t>Office Expenses (Related to seeing patient)</t>
  </si>
  <si>
    <t>Estimated number of total lab tests preformed</t>
  </si>
  <si>
    <t>Total Front Office (Reception, filing, etc)</t>
  </si>
  <si>
    <t>Total Back Office (Billing &amp; Collections)</t>
  </si>
  <si>
    <t>Billable Charges</t>
  </si>
  <si>
    <t>Staffing</t>
  </si>
  <si>
    <t>Patient Visits - Listing of numbers billable charges by CPT code is the best</t>
  </si>
  <si>
    <t>Clinic Expenses</t>
  </si>
  <si>
    <t>Administrative Staff</t>
  </si>
  <si>
    <t>Estimated number of pharmacy refills</t>
  </si>
  <si>
    <t>Points</t>
  </si>
  <si>
    <t xml:space="preserve"> </t>
  </si>
  <si>
    <t>Total Patient Visit Charges</t>
  </si>
  <si>
    <t>Total New Patients Visit Charges</t>
  </si>
  <si>
    <t>Total Returning Patient Visit Charges</t>
  </si>
  <si>
    <t>Billable Charges per Pt. Visit</t>
  </si>
  <si>
    <t>Enter calendar or fiscal year</t>
  </si>
  <si>
    <t>Total New Patients Points/visit</t>
  </si>
  <si>
    <t>Clinic Name and Location</t>
  </si>
  <si>
    <t xml:space="preserve">1 Year </t>
  </si>
  <si>
    <t>First</t>
  </si>
  <si>
    <t>Year</t>
  </si>
  <si>
    <t>Second</t>
  </si>
  <si>
    <t>% of</t>
  </si>
  <si>
    <t>Category</t>
  </si>
  <si>
    <t>Total</t>
  </si>
  <si>
    <t>Factor</t>
  </si>
  <si>
    <t>Cost/Rev</t>
  </si>
  <si>
    <t>Increases Revenue</t>
  </si>
  <si>
    <t>4.23 minutes per chart</t>
  </si>
  <si>
    <t>Salary Costs per Paid Hour</t>
  </si>
  <si>
    <t>Annual Visits</t>
  </si>
  <si>
    <t>Reduction in Transcription Costs</t>
  </si>
  <si>
    <t>Copier, paper, and Chart Costs</t>
  </si>
  <si>
    <t>Reduction in Costs</t>
  </si>
  <si>
    <t>Physician and staff costs searching for chart and delays in care at 0.18 hrs</t>
  </si>
  <si>
    <t>Physician and staff costs for each pharmacy refill at 0.12 hrs</t>
  </si>
  <si>
    <t xml:space="preserve">Other </t>
  </si>
  <si>
    <t>Improvement in Coding Level 3</t>
  </si>
  <si>
    <t>Improvement in Coding Level 4</t>
  </si>
  <si>
    <t>Improvement in Coding Level 2</t>
  </si>
  <si>
    <t>Returning Patients</t>
  </si>
  <si>
    <t>Improved Coding</t>
  </si>
  <si>
    <t>New Patients</t>
  </si>
  <si>
    <t>Total Potential ROI</t>
  </si>
  <si>
    <t>Third</t>
  </si>
  <si>
    <t>3-Year</t>
  </si>
  <si>
    <t>ROI</t>
  </si>
  <si>
    <t>3 - Year ROI Study - Factors that affect ROI Calculations</t>
  </si>
  <si>
    <t>Overall Factor</t>
  </si>
  <si>
    <t>Value</t>
  </si>
  <si>
    <t>Improvement in Coding Level 5</t>
  </si>
  <si>
    <t>Other Returning Patients Visits</t>
  </si>
  <si>
    <t>Physician and staff costs searching for lab results, posting lab results at 0.17 hrs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</si>
</sst>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wrapText="1"/>
    </xf>
    <xf numFmtId="44" fontId="0" fillId="0" borderId="1" xfId="17" applyBorder="1" applyAlignment="1">
      <alignment/>
    </xf>
    <xf numFmtId="43" fontId="0" fillId="0" borderId="1" xfId="15" applyBorder="1" applyAlignment="1">
      <alignment/>
    </xf>
    <xf numFmtId="44" fontId="0" fillId="2" borderId="1" xfId="17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3" borderId="1" xfId="0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43" fontId="0" fillId="0" borderId="1" xfId="15" applyFont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9" fontId="0" fillId="0" borderId="1" xfId="2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2" fillId="0" borderId="1" xfId="0" applyFont="1" applyBorder="1" applyAlignment="1">
      <alignment/>
    </xf>
    <xf numFmtId="9" fontId="0" fillId="2" borderId="1" xfId="21" applyFill="1" applyBorder="1" applyAlignment="1">
      <alignment/>
    </xf>
    <xf numFmtId="9" fontId="2" fillId="0" borderId="1" xfId="21" applyFont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Fill="1" applyAlignment="1">
      <alignment/>
    </xf>
    <xf numFmtId="9" fontId="0" fillId="0" borderId="1" xfId="21" applyFont="1" applyBorder="1" applyAlignment="1">
      <alignment/>
    </xf>
    <xf numFmtId="9" fontId="0" fillId="0" borderId="1" xfId="21" applyFont="1" applyFill="1" applyBorder="1" applyAlignment="1">
      <alignment/>
    </xf>
    <xf numFmtId="0" fontId="6" fillId="0" borderId="0" xfId="0" applyFont="1" applyAlignment="1">
      <alignment/>
    </xf>
    <xf numFmtId="165" fontId="3" fillId="0" borderId="0" xfId="15" applyNumberFormat="1" applyFont="1" applyAlignment="1">
      <alignment/>
    </xf>
    <xf numFmtId="165" fontId="0" fillId="0" borderId="0" xfId="15" applyNumberFormat="1" applyAlignment="1">
      <alignment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 horizontal="center"/>
    </xf>
    <xf numFmtId="165" fontId="0" fillId="0" borderId="12" xfId="15" applyNumberFormat="1" applyBorder="1" applyAlignment="1">
      <alignment/>
    </xf>
    <xf numFmtId="165" fontId="2" fillId="3" borderId="2" xfId="15" applyNumberFormat="1" applyFont="1" applyFill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1" xfId="15" applyNumberFormat="1" applyFont="1" applyBorder="1" applyAlignment="1">
      <alignment/>
    </xf>
    <xf numFmtId="165" fontId="0" fillId="2" borderId="1" xfId="15" applyNumberFormat="1" applyFill="1" applyBorder="1" applyAlignment="1">
      <alignment/>
    </xf>
    <xf numFmtId="165" fontId="2" fillId="0" borderId="1" xfId="15" applyNumberFormat="1" applyFont="1" applyBorder="1" applyAlignment="1">
      <alignment/>
    </xf>
    <xf numFmtId="165" fontId="2" fillId="4" borderId="1" xfId="15" applyNumberFormat="1" applyFont="1" applyFill="1" applyBorder="1" applyAlignment="1">
      <alignment/>
    </xf>
    <xf numFmtId="165" fontId="0" fillId="5" borderId="1" xfId="15" applyNumberFormat="1" applyFill="1" applyBorder="1" applyAlignment="1">
      <alignment horizontal="center"/>
    </xf>
    <xf numFmtId="165" fontId="0" fillId="0" borderId="1" xfId="15" applyNumberFormat="1" applyFill="1" applyBorder="1" applyAlignment="1">
      <alignment horizontal="center"/>
    </xf>
    <xf numFmtId="165" fontId="0" fillId="3" borderId="1" xfId="15" applyNumberFormat="1" applyFill="1" applyBorder="1" applyAlignment="1">
      <alignment/>
    </xf>
    <xf numFmtId="165" fontId="4" fillId="3" borderId="1" xfId="15" applyNumberFormat="1" applyFont="1" applyFill="1" applyBorder="1" applyAlignment="1">
      <alignment/>
    </xf>
    <xf numFmtId="9" fontId="3" fillId="0" borderId="0" xfId="21" applyFont="1" applyAlignment="1">
      <alignment/>
    </xf>
    <xf numFmtId="9" fontId="0" fillId="0" borderId="0" xfId="21" applyAlignment="1">
      <alignment/>
    </xf>
    <xf numFmtId="9" fontId="0" fillId="0" borderId="10" xfId="21" applyBorder="1" applyAlignment="1">
      <alignment/>
    </xf>
    <xf numFmtId="9" fontId="0" fillId="0" borderId="12" xfId="21" applyBorder="1" applyAlignment="1">
      <alignment/>
    </xf>
    <xf numFmtId="9" fontId="2" fillId="3" borderId="2" xfId="21" applyFont="1" applyFill="1" applyBorder="1" applyAlignment="1">
      <alignment/>
    </xf>
    <xf numFmtId="9" fontId="2" fillId="4" borderId="1" xfId="21" applyFont="1" applyFill="1" applyBorder="1" applyAlignment="1">
      <alignment/>
    </xf>
    <xf numFmtId="9" fontId="0" fillId="2" borderId="1" xfId="21" applyFont="1" applyFill="1" applyBorder="1" applyAlignment="1">
      <alignment/>
    </xf>
    <xf numFmtId="0" fontId="0" fillId="0" borderId="1" xfId="0" applyFill="1" applyBorder="1" applyAlignment="1">
      <alignment/>
    </xf>
    <xf numFmtId="9" fontId="0" fillId="0" borderId="11" xfId="21" applyFont="1" applyBorder="1" applyAlignment="1">
      <alignment horizontal="center"/>
    </xf>
    <xf numFmtId="169" fontId="0" fillId="0" borderId="1" xfId="17" applyNumberFormat="1" applyBorder="1" applyAlignment="1">
      <alignment/>
    </xf>
    <xf numFmtId="169" fontId="0" fillId="2" borderId="1" xfId="17" applyNumberFormat="1" applyFill="1" applyBorder="1" applyAlignment="1">
      <alignment/>
    </xf>
    <xf numFmtId="170" fontId="0" fillId="5" borderId="1" xfId="21" applyNumberFormat="1" applyFill="1" applyBorder="1" applyAlignment="1">
      <alignment horizontal="center"/>
    </xf>
    <xf numFmtId="170" fontId="0" fillId="0" borderId="1" xfId="21" applyNumberFormat="1" applyFill="1" applyBorder="1" applyAlignment="1">
      <alignment horizontal="center"/>
    </xf>
    <xf numFmtId="170" fontId="0" fillId="0" borderId="1" xfId="21" applyNumberFormat="1" applyFont="1" applyBorder="1" applyAlignment="1">
      <alignment/>
    </xf>
    <xf numFmtId="170" fontId="0" fillId="0" borderId="1" xfId="21" applyNumberFormat="1" applyBorder="1" applyAlignment="1">
      <alignment/>
    </xf>
    <xf numFmtId="170" fontId="0" fillId="3" borderId="1" xfId="21" applyNumberFormat="1" applyFill="1" applyBorder="1" applyAlignment="1">
      <alignment/>
    </xf>
    <xf numFmtId="170" fontId="0" fillId="2" borderId="1" xfId="21" applyNumberFormat="1" applyFill="1" applyBorder="1" applyAlignment="1">
      <alignment/>
    </xf>
    <xf numFmtId="170" fontId="4" fillId="3" borderId="1" xfId="21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65" fontId="4" fillId="0" borderId="1" xfId="15" applyNumberFormat="1" applyFont="1" applyFill="1" applyBorder="1" applyAlignment="1">
      <alignment/>
    </xf>
    <xf numFmtId="0" fontId="2" fillId="6" borderId="3" xfId="0" applyFont="1" applyFill="1" applyBorder="1" applyAlignment="1">
      <alignment/>
    </xf>
    <xf numFmtId="0" fontId="2" fillId="6" borderId="4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2" fillId="6" borderId="13" xfId="0" applyFont="1" applyFill="1" applyBorder="1" applyAlignment="1">
      <alignment/>
    </xf>
    <xf numFmtId="0" fontId="2" fillId="6" borderId="5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wrapText="1"/>
    </xf>
    <xf numFmtId="0" fontId="2" fillId="6" borderId="11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6" xfId="0" applyFont="1" applyFill="1" applyBorder="1" applyAlignment="1">
      <alignment/>
    </xf>
    <xf numFmtId="0" fontId="2" fillId="6" borderId="7" xfId="0" applyFont="1" applyFill="1" applyBorder="1" applyAlignment="1">
      <alignment/>
    </xf>
    <xf numFmtId="0" fontId="2" fillId="6" borderId="12" xfId="0" applyFont="1" applyFill="1" applyBorder="1" applyAlignment="1">
      <alignment/>
    </xf>
    <xf numFmtId="0" fontId="2" fillId="6" borderId="15" xfId="0" applyFont="1" applyFill="1" applyBorder="1" applyAlignment="1">
      <alignment/>
    </xf>
    <xf numFmtId="0" fontId="4" fillId="0" borderId="1" xfId="0" applyFont="1" applyFill="1" applyBorder="1" applyAlignment="1">
      <alignment vertical="center"/>
    </xf>
    <xf numFmtId="165" fontId="4" fillId="0" borderId="1" xfId="15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 applyAlignment="1">
      <alignment vertical="center"/>
    </xf>
    <xf numFmtId="10" fontId="0" fillId="0" borderId="1" xfId="21" applyNumberFormat="1" applyBorder="1" applyAlignment="1">
      <alignment vertical="center"/>
    </xf>
    <xf numFmtId="44" fontId="0" fillId="0" borderId="1" xfId="17" applyBorder="1" applyAlignment="1">
      <alignment vertical="center"/>
    </xf>
    <xf numFmtId="0" fontId="0" fillId="0" borderId="0" xfId="0" applyAlignment="1">
      <alignment vertical="center"/>
    </xf>
    <xf numFmtId="43" fontId="0" fillId="0" borderId="1" xfId="15" applyBorder="1" applyAlignment="1">
      <alignment vertical="center"/>
    </xf>
    <xf numFmtId="9" fontId="0" fillId="0" borderId="1" xfId="21" applyBorder="1" applyAlignment="1">
      <alignment vertical="center"/>
    </xf>
    <xf numFmtId="165" fontId="0" fillId="0" borderId="1" xfId="15" applyNumberFormat="1" applyBorder="1" applyAlignment="1">
      <alignment vertical="center"/>
    </xf>
    <xf numFmtId="10" fontId="0" fillId="0" borderId="1" xfId="21" applyNumberFormat="1" applyFont="1" applyBorder="1" applyAlignment="1">
      <alignment vertical="center"/>
    </xf>
    <xf numFmtId="169" fontId="0" fillId="0" borderId="1" xfId="17" applyNumberFormat="1" applyBorder="1" applyAlignment="1">
      <alignment vertical="center"/>
    </xf>
    <xf numFmtId="165" fontId="0" fillId="7" borderId="1" xfId="15" applyNumberFormat="1" applyFont="1" applyFill="1" applyBorder="1" applyAlignment="1">
      <alignment/>
    </xf>
    <xf numFmtId="165" fontId="0" fillId="7" borderId="1" xfId="15" applyNumberFormat="1" applyFill="1" applyBorder="1" applyAlignment="1">
      <alignment/>
    </xf>
    <xf numFmtId="169" fontId="0" fillId="7" borderId="1" xfId="17" applyNumberFormat="1" applyFill="1" applyBorder="1" applyAlignment="1">
      <alignment/>
    </xf>
    <xf numFmtId="169" fontId="3" fillId="0" borderId="0" xfId="17" applyNumberFormat="1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17" applyNumberFormat="1" applyAlignment="1">
      <alignment/>
    </xf>
    <xf numFmtId="169" fontId="0" fillId="0" borderId="0" xfId="0" applyNumberFormat="1" applyAlignment="1">
      <alignment/>
    </xf>
    <xf numFmtId="169" fontId="2" fillId="6" borderId="13" xfId="17" applyNumberFormat="1" applyFont="1" applyFill="1" applyBorder="1" applyAlignment="1">
      <alignment/>
    </xf>
    <xf numFmtId="169" fontId="2" fillId="6" borderId="4" xfId="17" applyNumberFormat="1" applyFont="1" applyFill="1" applyBorder="1" applyAlignment="1">
      <alignment/>
    </xf>
    <xf numFmtId="169" fontId="2" fillId="6" borderId="10" xfId="17" applyNumberFormat="1" applyFont="1" applyFill="1" applyBorder="1" applyAlignment="1">
      <alignment/>
    </xf>
    <xf numFmtId="169" fontId="2" fillId="6" borderId="16" xfId="0" applyNumberFormat="1" applyFont="1" applyFill="1" applyBorder="1" applyAlignment="1">
      <alignment/>
    </xf>
    <xf numFmtId="169" fontId="2" fillId="6" borderId="14" xfId="17" applyNumberFormat="1" applyFont="1" applyFill="1" applyBorder="1" applyAlignment="1">
      <alignment horizontal="center"/>
    </xf>
    <xf numFmtId="169" fontId="2" fillId="6" borderId="0" xfId="17" applyNumberFormat="1" applyFont="1" applyFill="1" applyBorder="1" applyAlignment="1">
      <alignment horizontal="center"/>
    </xf>
    <xf numFmtId="169" fontId="2" fillId="6" borderId="11" xfId="17" applyNumberFormat="1" applyFont="1" applyFill="1" applyBorder="1" applyAlignment="1">
      <alignment horizontal="center"/>
    </xf>
    <xf numFmtId="169" fontId="2" fillId="6" borderId="17" xfId="0" applyNumberFormat="1" applyFont="1" applyFill="1" applyBorder="1" applyAlignment="1">
      <alignment horizontal="center"/>
    </xf>
    <xf numFmtId="169" fontId="2" fillId="6" borderId="18" xfId="17" applyNumberFormat="1" applyFont="1" applyFill="1" applyBorder="1" applyAlignment="1">
      <alignment horizontal="center"/>
    </xf>
    <xf numFmtId="169" fontId="2" fillId="6" borderId="15" xfId="17" applyNumberFormat="1" applyFont="1" applyFill="1" applyBorder="1" applyAlignment="1">
      <alignment/>
    </xf>
    <xf numFmtId="169" fontId="2" fillId="6" borderId="7" xfId="17" applyNumberFormat="1" applyFont="1" applyFill="1" applyBorder="1" applyAlignment="1">
      <alignment/>
    </xf>
    <xf numFmtId="169" fontId="2" fillId="6" borderId="12" xfId="17" applyNumberFormat="1" applyFont="1" applyFill="1" applyBorder="1" applyAlignment="1">
      <alignment/>
    </xf>
    <xf numFmtId="169" fontId="0" fillId="0" borderId="1" xfId="0" applyNumberFormat="1" applyBorder="1" applyAlignment="1">
      <alignment/>
    </xf>
    <xf numFmtId="169" fontId="4" fillId="0" borderId="1" xfId="17" applyNumberFormat="1" applyFont="1" applyFill="1" applyBorder="1" applyAlignment="1">
      <alignment/>
    </xf>
    <xf numFmtId="169" fontId="0" fillId="0" borderId="1" xfId="0" applyNumberFormat="1" applyFill="1" applyBorder="1" applyAlignment="1">
      <alignment/>
    </xf>
    <xf numFmtId="169" fontId="4" fillId="0" borderId="1" xfId="17" applyNumberFormat="1" applyFont="1" applyFill="1" applyBorder="1" applyAlignment="1">
      <alignment vertical="center"/>
    </xf>
    <xf numFmtId="169" fontId="0" fillId="0" borderId="1" xfId="0" applyNumberFormat="1" applyFill="1" applyBorder="1" applyAlignment="1">
      <alignment vertical="center"/>
    </xf>
    <xf numFmtId="169" fontId="0" fillId="0" borderId="1" xfId="0" applyNumberFormat="1" applyBorder="1" applyAlignment="1">
      <alignment vertical="center"/>
    </xf>
    <xf numFmtId="169" fontId="0" fillId="0" borderId="0" xfId="17" applyNumberFormat="1" applyAlignment="1">
      <alignment vertical="center"/>
    </xf>
    <xf numFmtId="169" fontId="0" fillId="0" borderId="0" xfId="0" applyNumberFormat="1" applyAlignment="1">
      <alignment vertical="center"/>
    </xf>
    <xf numFmtId="0" fontId="2" fillId="8" borderId="2" xfId="0" applyFont="1" applyFill="1" applyBorder="1" applyAlignment="1">
      <alignment/>
    </xf>
    <xf numFmtId="169" fontId="2" fillId="8" borderId="2" xfId="17" applyNumberFormat="1" applyFont="1" applyFill="1" applyBorder="1" applyAlignment="1">
      <alignment/>
    </xf>
    <xf numFmtId="0" fontId="4" fillId="8" borderId="1" xfId="0" applyFont="1" applyFill="1" applyBorder="1" applyAlignment="1">
      <alignment/>
    </xf>
    <xf numFmtId="165" fontId="4" fillId="8" borderId="1" xfId="15" applyNumberFormat="1" applyFont="1" applyFill="1" applyBorder="1" applyAlignment="1">
      <alignment/>
    </xf>
    <xf numFmtId="169" fontId="4" fillId="8" borderId="1" xfId="17" applyNumberFormat="1" applyFont="1" applyFill="1" applyBorder="1" applyAlignment="1">
      <alignment/>
    </xf>
    <xf numFmtId="169" fontId="0" fillId="8" borderId="1" xfId="0" applyNumberFormat="1" applyFill="1" applyBorder="1" applyAlignment="1">
      <alignment/>
    </xf>
    <xf numFmtId="169" fontId="0" fillId="8" borderId="2" xfId="0" applyNumberFormat="1" applyFont="1" applyFill="1" applyBorder="1" applyAlignment="1">
      <alignment/>
    </xf>
    <xf numFmtId="169" fontId="2" fillId="6" borderId="19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3" fontId="2" fillId="2" borderId="1" xfId="15" applyFont="1" applyFill="1" applyBorder="1" applyAlignment="1">
      <alignment vertical="center"/>
    </xf>
    <xf numFmtId="169" fontId="2" fillId="2" borderId="1" xfId="17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6" borderId="3" xfId="0" applyFont="1" applyFill="1" applyBorder="1" applyAlignment="1">
      <alignment horizontal="left" vertical="center" indent="1"/>
    </xf>
    <xf numFmtId="0" fontId="2" fillId="6" borderId="5" xfId="0" applyFont="1" applyFill="1" applyBorder="1" applyAlignment="1">
      <alignment horizontal="left" vertical="center" wrapText="1" indent="1"/>
    </xf>
    <xf numFmtId="0" fontId="2" fillId="6" borderId="5" xfId="0" applyFont="1" applyFill="1" applyBorder="1" applyAlignment="1">
      <alignment horizontal="left" vertical="center" indent="1"/>
    </xf>
    <xf numFmtId="0" fontId="2" fillId="6" borderId="6" xfId="0" applyFont="1" applyFill="1" applyBorder="1" applyAlignment="1">
      <alignment horizontal="left" vertical="center" indent="1"/>
    </xf>
    <xf numFmtId="0" fontId="2" fillId="8" borderId="2" xfId="0" applyFont="1" applyFill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4" fillId="8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165" fontId="4" fillId="0" borderId="1" xfId="15" applyNumberFormat="1" applyFont="1" applyFill="1" applyBorder="1" applyAlignment="1">
      <alignment horizontal="left" vertical="center" indent="1"/>
    </xf>
    <xf numFmtId="0" fontId="0" fillId="0" borderId="1" xfId="0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view="pageBreakPreview" zoomScale="60" workbookViewId="0" topLeftCell="A1">
      <selection activeCell="K119" sqref="K119"/>
    </sheetView>
  </sheetViews>
  <sheetFormatPr defaultColWidth="9.140625" defaultRowHeight="12.75"/>
  <cols>
    <col min="1" max="1" width="3.7109375" style="0" customWidth="1"/>
    <col min="2" max="2" width="39.7109375" style="0" customWidth="1"/>
    <col min="3" max="3" width="14.7109375" style="43" customWidth="1"/>
    <col min="4" max="5" width="14.7109375" style="58" customWidth="1"/>
  </cols>
  <sheetData>
    <row r="1" spans="1:5" s="14" customFormat="1" ht="26.25">
      <c r="A1" s="14" t="s">
        <v>11</v>
      </c>
      <c r="C1" s="42"/>
      <c r="D1" s="57"/>
      <c r="E1" s="57"/>
    </row>
    <row r="3" ht="12.75">
      <c r="A3" s="12" t="s">
        <v>12</v>
      </c>
    </row>
    <row r="4" ht="12.75">
      <c r="A4" s="13" t="s">
        <v>10</v>
      </c>
    </row>
    <row r="5" ht="12.75">
      <c r="A5" s="13"/>
    </row>
    <row r="6" ht="18">
      <c r="A6" s="41" t="s">
        <v>55</v>
      </c>
    </row>
    <row r="7" ht="13.5" thickBot="1">
      <c r="A7" s="13"/>
    </row>
    <row r="8" spans="1:5" ht="12.75">
      <c r="A8" s="5"/>
      <c r="B8" s="6"/>
      <c r="C8" s="44"/>
      <c r="D8" s="59"/>
      <c r="E8" s="59"/>
    </row>
    <row r="9" spans="1:5" s="1" customFormat="1" ht="12.75">
      <c r="A9" s="7"/>
      <c r="B9" s="11" t="s">
        <v>9</v>
      </c>
      <c r="C9" s="45" t="s">
        <v>56</v>
      </c>
      <c r="D9" s="65" t="s">
        <v>60</v>
      </c>
      <c r="E9" s="65" t="s">
        <v>60</v>
      </c>
    </row>
    <row r="10" spans="1:5" s="1" customFormat="1" ht="12.75">
      <c r="A10" s="7"/>
      <c r="B10" s="8"/>
      <c r="C10" s="45" t="s">
        <v>0</v>
      </c>
      <c r="D10" s="65" t="s">
        <v>61</v>
      </c>
      <c r="E10" s="65" t="s">
        <v>62</v>
      </c>
    </row>
    <row r="11" spans="1:5" ht="13.5" thickBot="1">
      <c r="A11" s="9"/>
      <c r="B11" s="10"/>
      <c r="C11" s="46"/>
      <c r="D11" s="60"/>
      <c r="E11" s="60"/>
    </row>
    <row r="12" spans="1:5" ht="26.25" customHeight="1">
      <c r="A12" s="23" t="s">
        <v>43</v>
      </c>
      <c r="B12" s="23"/>
      <c r="C12" s="47"/>
      <c r="D12" s="61"/>
      <c r="E12" s="61"/>
    </row>
    <row r="13" spans="1:5" ht="11.25" customHeight="1">
      <c r="A13" s="2"/>
      <c r="B13" s="2"/>
      <c r="C13" s="48"/>
      <c r="D13" s="30"/>
      <c r="E13" s="30"/>
    </row>
    <row r="14" spans="1:5" ht="12.75">
      <c r="A14" s="33" t="s">
        <v>7</v>
      </c>
      <c r="B14" s="2"/>
      <c r="C14" s="48"/>
      <c r="D14" s="30"/>
      <c r="E14" s="30"/>
    </row>
    <row r="15" spans="1:5" ht="12.75">
      <c r="A15" s="2"/>
      <c r="B15" s="2" t="s">
        <v>2</v>
      </c>
      <c r="C15" s="102"/>
      <c r="D15" s="39" t="str">
        <f>IF(C15&gt;0,+C15/C$21," ")</f>
        <v> </v>
      </c>
      <c r="E15" s="39" t="str">
        <f>IF(C15&gt;0,C15/C$32," ")</f>
        <v> </v>
      </c>
    </row>
    <row r="16" spans="1:5" ht="12.75">
      <c r="A16" s="2"/>
      <c r="B16" s="2" t="s">
        <v>3</v>
      </c>
      <c r="C16" s="103"/>
      <c r="D16" s="39" t="str">
        <f aca="true" t="shared" si="0" ref="D16:D21">IF(C16&gt;0,+C16/C$21," ")</f>
        <v> </v>
      </c>
      <c r="E16" s="39" t="str">
        <f aca="true" t="shared" si="1" ref="E16:E32">IF(C16&gt;0,C16/C$32," ")</f>
        <v> </v>
      </c>
    </row>
    <row r="17" spans="1:5" ht="12.75">
      <c r="A17" s="2"/>
      <c r="B17" s="2" t="s">
        <v>4</v>
      </c>
      <c r="C17" s="103"/>
      <c r="D17" s="39" t="str">
        <f t="shared" si="0"/>
        <v> </v>
      </c>
      <c r="E17" s="39" t="str">
        <f t="shared" si="1"/>
        <v> </v>
      </c>
    </row>
    <row r="18" spans="1:5" ht="12.75">
      <c r="A18" s="2"/>
      <c r="B18" s="2" t="s">
        <v>5</v>
      </c>
      <c r="C18" s="103"/>
      <c r="D18" s="39" t="str">
        <f t="shared" si="0"/>
        <v> </v>
      </c>
      <c r="E18" s="39" t="str">
        <f t="shared" si="1"/>
        <v> </v>
      </c>
    </row>
    <row r="19" spans="1:5" ht="12.75">
      <c r="A19" s="2"/>
      <c r="B19" s="2" t="s">
        <v>6</v>
      </c>
      <c r="C19" s="103"/>
      <c r="D19" s="39" t="str">
        <f t="shared" si="0"/>
        <v> </v>
      </c>
      <c r="E19" s="39" t="str">
        <f t="shared" si="1"/>
        <v> </v>
      </c>
    </row>
    <row r="20" spans="1:5" ht="12.75">
      <c r="A20" s="64"/>
      <c r="B20" s="64" t="s">
        <v>34</v>
      </c>
      <c r="C20" s="103"/>
      <c r="D20" s="40" t="str">
        <f t="shared" si="0"/>
        <v> </v>
      </c>
      <c r="E20" s="39" t="str">
        <f t="shared" si="1"/>
        <v> </v>
      </c>
    </row>
    <row r="21" spans="1:5" ht="12.75">
      <c r="A21" s="3"/>
      <c r="B21" s="3" t="s">
        <v>35</v>
      </c>
      <c r="C21" s="50">
        <f>SUM(C14:C20)</f>
        <v>0</v>
      </c>
      <c r="D21" s="63" t="str">
        <f t="shared" si="0"/>
        <v> </v>
      </c>
      <c r="E21" s="63" t="str">
        <f t="shared" si="1"/>
        <v> </v>
      </c>
    </row>
    <row r="22" spans="1:5" ht="12.75">
      <c r="A22" s="2"/>
      <c r="B22" s="2"/>
      <c r="C22" s="48"/>
      <c r="D22" s="30"/>
      <c r="E22" s="39"/>
    </row>
    <row r="23" spans="1:5" s="13" customFormat="1" ht="12.75">
      <c r="A23" s="33" t="s">
        <v>8</v>
      </c>
      <c r="B23" s="33"/>
      <c r="C23" s="51"/>
      <c r="D23" s="35"/>
      <c r="E23" s="39"/>
    </row>
    <row r="24" spans="1:5" ht="12.75">
      <c r="A24" s="2"/>
      <c r="B24" s="2" t="s">
        <v>2</v>
      </c>
      <c r="C24" s="102"/>
      <c r="D24" s="39" t="str">
        <f>IF(C24&gt;0,+C24/C$30," ")</f>
        <v> </v>
      </c>
      <c r="E24" s="39" t="str">
        <f t="shared" si="1"/>
        <v> </v>
      </c>
    </row>
    <row r="25" spans="1:5" ht="12.75">
      <c r="A25" s="2"/>
      <c r="B25" s="2" t="s">
        <v>3</v>
      </c>
      <c r="C25" s="103"/>
      <c r="D25" s="39" t="str">
        <f aca="true" t="shared" si="2" ref="D25:D30">IF(C25&gt;0,+C25/C$30," ")</f>
        <v> </v>
      </c>
      <c r="E25" s="39" t="str">
        <f t="shared" si="1"/>
        <v> </v>
      </c>
    </row>
    <row r="26" spans="1:5" ht="12.75">
      <c r="A26" s="2"/>
      <c r="B26" s="2" t="s">
        <v>4</v>
      </c>
      <c r="C26" s="103"/>
      <c r="D26" s="39" t="str">
        <f t="shared" si="2"/>
        <v> </v>
      </c>
      <c r="E26" s="39" t="str">
        <f t="shared" si="1"/>
        <v> </v>
      </c>
    </row>
    <row r="27" spans="1:5" ht="12.75">
      <c r="A27" s="2"/>
      <c r="B27" s="2" t="s">
        <v>5</v>
      </c>
      <c r="C27" s="103"/>
      <c r="D27" s="39" t="str">
        <f t="shared" si="2"/>
        <v> </v>
      </c>
      <c r="E27" s="39" t="str">
        <f t="shared" si="1"/>
        <v> </v>
      </c>
    </row>
    <row r="28" spans="1:5" ht="12.75">
      <c r="A28" s="2"/>
      <c r="B28" s="2" t="s">
        <v>6</v>
      </c>
      <c r="C28" s="103"/>
      <c r="D28" s="39" t="str">
        <f t="shared" si="2"/>
        <v> </v>
      </c>
      <c r="E28" s="39" t="str">
        <f t="shared" si="1"/>
        <v> </v>
      </c>
    </row>
    <row r="29" spans="1:5" ht="12.75">
      <c r="A29" s="2"/>
      <c r="B29" s="2" t="s">
        <v>74</v>
      </c>
      <c r="C29" s="103"/>
      <c r="D29" s="39" t="str">
        <f t="shared" si="2"/>
        <v> </v>
      </c>
      <c r="E29" s="39" t="str">
        <f t="shared" si="1"/>
        <v> </v>
      </c>
    </row>
    <row r="30" spans="1:5" ht="12.75">
      <c r="A30" s="3"/>
      <c r="B30" s="3" t="s">
        <v>33</v>
      </c>
      <c r="C30" s="50">
        <f>SUM(C23:C29)</f>
        <v>0</v>
      </c>
      <c r="D30" s="63" t="str">
        <f t="shared" si="2"/>
        <v> </v>
      </c>
      <c r="E30" s="63" t="str">
        <f t="shared" si="1"/>
        <v> </v>
      </c>
    </row>
    <row r="31" spans="1:5" ht="12.75">
      <c r="A31" s="2"/>
      <c r="B31" s="2"/>
      <c r="C31" s="48"/>
      <c r="D31" s="30"/>
      <c r="E31" s="39" t="str">
        <f t="shared" si="1"/>
        <v> </v>
      </c>
    </row>
    <row r="32" spans="1:5" ht="12.75">
      <c r="A32" s="3"/>
      <c r="B32" s="3" t="s">
        <v>1</v>
      </c>
      <c r="C32" s="50">
        <f>+C21+C30</f>
        <v>0</v>
      </c>
      <c r="D32" s="34">
        <v>1</v>
      </c>
      <c r="E32" s="63" t="str">
        <f t="shared" si="1"/>
        <v> </v>
      </c>
    </row>
    <row r="33" spans="1:5" ht="12.75">
      <c r="A33" s="19"/>
      <c r="B33" s="20"/>
      <c r="C33" s="48"/>
      <c r="D33" s="30"/>
      <c r="E33" s="30"/>
    </row>
    <row r="34" spans="1:5" s="13" customFormat="1" ht="12.75">
      <c r="A34" s="27" t="s">
        <v>41</v>
      </c>
      <c r="B34" s="28"/>
      <c r="C34" s="52"/>
      <c r="D34" s="62"/>
      <c r="E34" s="62"/>
    </row>
    <row r="35" spans="1:5" ht="12.75">
      <c r="A35" s="19"/>
      <c r="B35" s="20"/>
      <c r="C35" s="48"/>
      <c r="D35" s="30"/>
      <c r="E35" s="30"/>
    </row>
    <row r="36" spans="1:5" ht="12.75">
      <c r="A36" s="2" t="s">
        <v>7</v>
      </c>
      <c r="B36" s="2"/>
      <c r="C36" s="48"/>
      <c r="D36" s="30"/>
      <c r="E36" s="30"/>
    </row>
    <row r="37" spans="1:5" ht="12.75">
      <c r="A37" s="2"/>
      <c r="B37" s="2" t="s">
        <v>2</v>
      </c>
      <c r="C37" s="104"/>
      <c r="D37" s="39" t="str">
        <f>IF(C37&gt;0,+C37/C$43," ")</f>
        <v> </v>
      </c>
      <c r="E37" s="39" t="str">
        <f>IF(C37&gt;0,C37/C$54," ")</f>
        <v> </v>
      </c>
    </row>
    <row r="38" spans="1:5" ht="12.75">
      <c r="A38" s="2"/>
      <c r="B38" s="2" t="s">
        <v>3</v>
      </c>
      <c r="C38" s="104"/>
      <c r="D38" s="39" t="str">
        <f aca="true" t="shared" si="3" ref="D38:D43">IF(C38&gt;0,+C38/C$43," ")</f>
        <v> </v>
      </c>
      <c r="E38" s="39" t="str">
        <f aca="true" t="shared" si="4" ref="E38:E54">IF(C38&gt;0,C38/C$54," ")</f>
        <v> </v>
      </c>
    </row>
    <row r="39" spans="1:5" ht="12.75">
      <c r="A39" s="2"/>
      <c r="B39" s="2" t="s">
        <v>4</v>
      </c>
      <c r="C39" s="104"/>
      <c r="D39" s="39" t="str">
        <f t="shared" si="3"/>
        <v> </v>
      </c>
      <c r="E39" s="39" t="str">
        <f t="shared" si="4"/>
        <v> </v>
      </c>
    </row>
    <row r="40" spans="1:5" ht="12.75">
      <c r="A40" s="2"/>
      <c r="B40" s="2" t="s">
        <v>5</v>
      </c>
      <c r="C40" s="104"/>
      <c r="D40" s="39" t="str">
        <f t="shared" si="3"/>
        <v> </v>
      </c>
      <c r="E40" s="39" t="str">
        <f t="shared" si="4"/>
        <v> </v>
      </c>
    </row>
    <row r="41" spans="1:5" ht="12.75">
      <c r="A41" s="2"/>
      <c r="B41" s="2" t="s">
        <v>6</v>
      </c>
      <c r="C41" s="104"/>
      <c r="D41" s="39" t="str">
        <f t="shared" si="3"/>
        <v> </v>
      </c>
      <c r="E41" s="39" t="str">
        <f t="shared" si="4"/>
        <v> </v>
      </c>
    </row>
    <row r="42" spans="1:5" ht="12.75">
      <c r="A42" s="2"/>
      <c r="B42" s="2" t="s">
        <v>34</v>
      </c>
      <c r="C42" s="104"/>
      <c r="D42" s="39" t="str">
        <f t="shared" si="3"/>
        <v> </v>
      </c>
      <c r="E42" s="39" t="str">
        <f t="shared" si="4"/>
        <v> </v>
      </c>
    </row>
    <row r="43" spans="1:5" ht="12.75">
      <c r="A43" s="3"/>
      <c r="B43" s="3" t="s">
        <v>50</v>
      </c>
      <c r="C43" s="67">
        <f>SUM(C36:C42)</f>
        <v>0</v>
      </c>
      <c r="D43" s="63" t="str">
        <f t="shared" si="3"/>
        <v> </v>
      </c>
      <c r="E43" s="63" t="str">
        <f t="shared" si="4"/>
        <v> </v>
      </c>
    </row>
    <row r="44" spans="1:5" ht="12.75">
      <c r="A44" s="2"/>
      <c r="B44" s="2"/>
      <c r="C44" s="66"/>
      <c r="D44" s="30"/>
      <c r="E44" s="39" t="str">
        <f t="shared" si="4"/>
        <v> </v>
      </c>
    </row>
    <row r="45" spans="1:5" ht="12.75">
      <c r="A45" s="2" t="s">
        <v>8</v>
      </c>
      <c r="B45" s="2"/>
      <c r="C45" s="66"/>
      <c r="D45" s="35"/>
      <c r="E45" s="39" t="str">
        <f t="shared" si="4"/>
        <v> </v>
      </c>
    </row>
    <row r="46" spans="1:5" ht="12.75">
      <c r="A46" s="2"/>
      <c r="B46" s="2" t="s">
        <v>2</v>
      </c>
      <c r="C46" s="104"/>
      <c r="D46" s="39" t="str">
        <f>IF(C46&gt;0,+C46/C$52," ")</f>
        <v> </v>
      </c>
      <c r="E46" s="39" t="str">
        <f t="shared" si="4"/>
        <v> </v>
      </c>
    </row>
    <row r="47" spans="1:5" ht="12.75">
      <c r="A47" s="2"/>
      <c r="B47" s="2" t="s">
        <v>3</v>
      </c>
      <c r="C47" s="104"/>
      <c r="D47" s="39" t="str">
        <f aca="true" t="shared" si="5" ref="D47:D52">IF(C47&gt;0,+C47/C$52," ")</f>
        <v> </v>
      </c>
      <c r="E47" s="39" t="str">
        <f t="shared" si="4"/>
        <v> </v>
      </c>
    </row>
    <row r="48" spans="1:5" ht="12.75">
      <c r="A48" s="2"/>
      <c r="B48" s="2" t="s">
        <v>4</v>
      </c>
      <c r="C48" s="104"/>
      <c r="D48" s="39" t="str">
        <f t="shared" si="5"/>
        <v> </v>
      </c>
      <c r="E48" s="39" t="str">
        <f t="shared" si="4"/>
        <v> </v>
      </c>
    </row>
    <row r="49" spans="1:5" ht="12.75">
      <c r="A49" s="2"/>
      <c r="B49" s="2" t="s">
        <v>5</v>
      </c>
      <c r="C49" s="104"/>
      <c r="D49" s="39" t="str">
        <f t="shared" si="5"/>
        <v> </v>
      </c>
      <c r="E49" s="39" t="str">
        <f t="shared" si="4"/>
        <v> </v>
      </c>
    </row>
    <row r="50" spans="1:5" ht="12.75">
      <c r="A50" s="2"/>
      <c r="B50" s="2" t="s">
        <v>6</v>
      </c>
      <c r="C50" s="104"/>
      <c r="D50" s="39" t="str">
        <f t="shared" si="5"/>
        <v> </v>
      </c>
      <c r="E50" s="39" t="str">
        <f t="shared" si="4"/>
        <v> </v>
      </c>
    </row>
    <row r="51" spans="1:5" ht="12.75">
      <c r="A51" s="2"/>
      <c r="B51" s="2" t="s">
        <v>89</v>
      </c>
      <c r="C51" s="104"/>
      <c r="D51" s="39" t="str">
        <f>IF(C51&gt;0,+C51/C$52," ")</f>
        <v> </v>
      </c>
      <c r="E51" s="39" t="str">
        <f t="shared" si="4"/>
        <v> </v>
      </c>
    </row>
    <row r="52" spans="1:5" ht="12.75">
      <c r="A52" s="3"/>
      <c r="B52" s="3" t="s">
        <v>51</v>
      </c>
      <c r="C52" s="67">
        <f>SUM(C45:C51)</f>
        <v>0</v>
      </c>
      <c r="D52" s="63" t="str">
        <f t="shared" si="5"/>
        <v> </v>
      </c>
      <c r="E52" s="63" t="str">
        <f t="shared" si="4"/>
        <v> </v>
      </c>
    </row>
    <row r="53" spans="1:5" ht="12.75">
      <c r="A53" s="2"/>
      <c r="B53" s="2"/>
      <c r="C53" s="66"/>
      <c r="D53" s="30"/>
      <c r="E53" s="39" t="str">
        <f t="shared" si="4"/>
        <v> </v>
      </c>
    </row>
    <row r="54" spans="1:5" ht="12.75">
      <c r="A54" s="3"/>
      <c r="B54" s="3" t="s">
        <v>49</v>
      </c>
      <c r="C54" s="67">
        <f>+C43+C52</f>
        <v>0</v>
      </c>
      <c r="D54" s="34">
        <v>1</v>
      </c>
      <c r="E54" s="63" t="str">
        <f t="shared" si="4"/>
        <v> </v>
      </c>
    </row>
    <row r="55" spans="1:5" ht="12.75">
      <c r="A55" s="19"/>
      <c r="B55" s="20"/>
      <c r="C55" s="48"/>
      <c r="D55" s="30"/>
      <c r="E55" s="30"/>
    </row>
    <row r="56" spans="1:5" s="13" customFormat="1" ht="12.75">
      <c r="A56" s="27" t="s">
        <v>52</v>
      </c>
      <c r="B56" s="28"/>
      <c r="C56" s="52"/>
      <c r="D56" s="62"/>
      <c r="E56" s="62"/>
    </row>
    <row r="57" spans="1:5" ht="12.75">
      <c r="A57" s="19"/>
      <c r="B57" s="20"/>
      <c r="C57" s="48"/>
      <c r="D57" s="30"/>
      <c r="E57" s="30"/>
    </row>
    <row r="58" spans="1:5" ht="12.75">
      <c r="A58" s="2" t="s">
        <v>7</v>
      </c>
      <c r="B58" s="2"/>
      <c r="C58" s="48"/>
      <c r="D58"/>
      <c r="E58"/>
    </row>
    <row r="59" spans="1:5" ht="12.75">
      <c r="A59" s="2"/>
      <c r="B59" s="2" t="s">
        <v>2</v>
      </c>
      <c r="C59" s="16" t="str">
        <f>IF(C15&gt;0,+C37/C15," ")</f>
        <v> </v>
      </c>
      <c r="D59"/>
      <c r="E59"/>
    </row>
    <row r="60" spans="1:5" ht="12.75">
      <c r="A60" s="2"/>
      <c r="B60" s="2" t="s">
        <v>3</v>
      </c>
      <c r="C60" s="16" t="str">
        <f aca="true" t="shared" si="6" ref="C60:C76">IF(C16&gt;0,+C38/C16," ")</f>
        <v> </v>
      </c>
      <c r="D60"/>
      <c r="E60"/>
    </row>
    <row r="61" spans="1:5" ht="12.75">
      <c r="A61" s="2"/>
      <c r="B61" s="2" t="s">
        <v>4</v>
      </c>
      <c r="C61" s="16" t="str">
        <f t="shared" si="6"/>
        <v> </v>
      </c>
      <c r="D61"/>
      <c r="E61"/>
    </row>
    <row r="62" spans="1:5" ht="12.75">
      <c r="A62" s="2"/>
      <c r="B62" s="2" t="s">
        <v>5</v>
      </c>
      <c r="C62" s="16" t="str">
        <f t="shared" si="6"/>
        <v> </v>
      </c>
      <c r="D62"/>
      <c r="E62"/>
    </row>
    <row r="63" spans="1:5" ht="12.75">
      <c r="A63" s="2"/>
      <c r="B63" s="2" t="s">
        <v>6</v>
      </c>
      <c r="C63" s="16" t="str">
        <f t="shared" si="6"/>
        <v> </v>
      </c>
      <c r="D63"/>
      <c r="E63"/>
    </row>
    <row r="64" spans="1:5" ht="12.75">
      <c r="A64" s="2"/>
      <c r="B64" s="2"/>
      <c r="C64" s="16"/>
      <c r="D64"/>
      <c r="E64"/>
    </row>
    <row r="65" spans="1:5" ht="12.75">
      <c r="A65" s="29"/>
      <c r="B65" s="29" t="s">
        <v>35</v>
      </c>
      <c r="C65" s="18" t="str">
        <f t="shared" si="6"/>
        <v> </v>
      </c>
      <c r="D65"/>
      <c r="E65"/>
    </row>
    <row r="66" spans="1:5" ht="12.75">
      <c r="A66" s="2"/>
      <c r="B66" s="2"/>
      <c r="C66" s="16" t="str">
        <f t="shared" si="6"/>
        <v> </v>
      </c>
      <c r="D66"/>
      <c r="E66"/>
    </row>
    <row r="67" spans="1:5" ht="12.75">
      <c r="A67" s="2" t="s">
        <v>8</v>
      </c>
      <c r="B67" s="2"/>
      <c r="C67" s="16" t="str">
        <f t="shared" si="6"/>
        <v> </v>
      </c>
      <c r="D67"/>
      <c r="E67"/>
    </row>
    <row r="68" spans="1:5" ht="12.75">
      <c r="A68" s="2"/>
      <c r="B68" s="2" t="s">
        <v>2</v>
      </c>
      <c r="C68" s="16" t="str">
        <f t="shared" si="6"/>
        <v> </v>
      </c>
      <c r="D68"/>
      <c r="E68"/>
    </row>
    <row r="69" spans="1:5" ht="12.75">
      <c r="A69" s="2"/>
      <c r="B69" s="2" t="s">
        <v>3</v>
      </c>
      <c r="C69" s="16" t="str">
        <f t="shared" si="6"/>
        <v> </v>
      </c>
      <c r="D69"/>
      <c r="E69"/>
    </row>
    <row r="70" spans="1:5" ht="12.75">
      <c r="A70" s="2"/>
      <c r="B70" s="2" t="s">
        <v>4</v>
      </c>
      <c r="C70" s="16" t="str">
        <f t="shared" si="6"/>
        <v> </v>
      </c>
      <c r="D70"/>
      <c r="E70"/>
    </row>
    <row r="71" spans="1:5" ht="12.75">
      <c r="A71" s="2"/>
      <c r="B71" s="2" t="s">
        <v>5</v>
      </c>
      <c r="C71" s="16" t="str">
        <f t="shared" si="6"/>
        <v> </v>
      </c>
      <c r="D71"/>
      <c r="E71"/>
    </row>
    <row r="72" spans="1:5" ht="12.75">
      <c r="A72" s="2"/>
      <c r="B72" s="2" t="s">
        <v>6</v>
      </c>
      <c r="C72" s="16" t="str">
        <f t="shared" si="6"/>
        <v> </v>
      </c>
      <c r="D72"/>
      <c r="E72"/>
    </row>
    <row r="73" spans="1:5" ht="12.75">
      <c r="A73" s="2"/>
      <c r="B73" s="2"/>
      <c r="C73" s="16" t="str">
        <f t="shared" si="6"/>
        <v> </v>
      </c>
      <c r="D73"/>
      <c r="E73"/>
    </row>
    <row r="74" spans="1:5" ht="12.75">
      <c r="A74" s="3"/>
      <c r="B74" s="3" t="s">
        <v>33</v>
      </c>
      <c r="C74" s="18" t="str">
        <f t="shared" si="6"/>
        <v> </v>
      </c>
      <c r="D74"/>
      <c r="E74"/>
    </row>
    <row r="75" spans="1:5" ht="12.75">
      <c r="A75" s="2"/>
      <c r="B75" s="2"/>
      <c r="C75" s="16" t="str">
        <f t="shared" si="6"/>
        <v> </v>
      </c>
      <c r="D75"/>
      <c r="E75"/>
    </row>
    <row r="76" spans="1:5" ht="12.75">
      <c r="A76" s="3"/>
      <c r="B76" s="3" t="s">
        <v>49</v>
      </c>
      <c r="C76" s="18" t="str">
        <f t="shared" si="6"/>
        <v> </v>
      </c>
      <c r="D76"/>
      <c r="E76"/>
    </row>
    <row r="77" spans="1:5" ht="12.75">
      <c r="A77" s="19"/>
      <c r="B77" s="20"/>
      <c r="C77" s="48"/>
      <c r="D77" s="30"/>
      <c r="E77"/>
    </row>
    <row r="78" spans="1:5" ht="12.75">
      <c r="A78" s="31"/>
      <c r="B78" s="32" t="s">
        <v>47</v>
      </c>
      <c r="C78" s="53" t="str">
        <f>+C9</f>
        <v>1 Year </v>
      </c>
      <c r="D78" s="68" t="str">
        <f>+D9</f>
        <v>% of</v>
      </c>
      <c r="E78"/>
    </row>
    <row r="79" spans="1:5" ht="12.75">
      <c r="A79" s="36"/>
      <c r="B79" s="37"/>
      <c r="C79" s="54"/>
      <c r="D79" s="69"/>
      <c r="E79"/>
    </row>
    <row r="80" spans="1:5" ht="12.75">
      <c r="A80" s="3"/>
      <c r="B80" s="3" t="s">
        <v>35</v>
      </c>
      <c r="C80" s="49">
        <f>+(C15*1)+(C16*2)+(C17*3)+(C18*4)+(C19*5)+(C20*2)</f>
        <v>0</v>
      </c>
      <c r="D80" s="70" t="str">
        <f>IF(C80&gt;0,+C80/C$82," ")</f>
        <v> </v>
      </c>
      <c r="E80"/>
    </row>
    <row r="81" spans="1:5" ht="12.75">
      <c r="A81" s="3"/>
      <c r="B81" s="3" t="s">
        <v>33</v>
      </c>
      <c r="C81" s="49">
        <f>+(C24*1)+(C25*2)+(C26*3)+(C27*4)+(C28*5)+(C29*2)</f>
        <v>0</v>
      </c>
      <c r="D81" s="70" t="str">
        <f>IF(C81&gt;0,+C81/C$82," ")</f>
        <v> </v>
      </c>
      <c r="E81"/>
    </row>
    <row r="82" spans="1:5" ht="12.75">
      <c r="A82" s="3"/>
      <c r="B82" s="3" t="s">
        <v>1</v>
      </c>
      <c r="C82" s="49">
        <f>+C80+C81</f>
        <v>0</v>
      </c>
      <c r="D82" s="70" t="str">
        <f>IF(C82&gt;0,+C82/C$82," ")</f>
        <v> </v>
      </c>
      <c r="E82"/>
    </row>
    <row r="83" spans="1:5" ht="12.75">
      <c r="A83" s="19"/>
      <c r="B83" s="20"/>
      <c r="C83" s="48"/>
      <c r="D83" s="71"/>
      <c r="E83"/>
    </row>
    <row r="84" spans="1:5" ht="12.75">
      <c r="A84" s="3"/>
      <c r="B84" s="3" t="s">
        <v>54</v>
      </c>
      <c r="C84" s="26" t="str">
        <f>IF(C80&gt;0,+C80/C21," ")</f>
        <v> </v>
      </c>
      <c r="D84" s="70" t="str">
        <f>IF(C80&gt;0,+C84/C$86," ")</f>
        <v> </v>
      </c>
      <c r="E84"/>
    </row>
    <row r="85" spans="1:5" ht="12.75">
      <c r="A85" s="3"/>
      <c r="B85" s="3" t="s">
        <v>33</v>
      </c>
      <c r="C85" s="26" t="str">
        <f>IF(C81&gt;0,+C81/C30," ")</f>
        <v> </v>
      </c>
      <c r="D85" s="70" t="str">
        <f>IF(C81&gt;0,+C85/C$86," ")</f>
        <v> </v>
      </c>
      <c r="E85"/>
    </row>
    <row r="86" spans="1:5" ht="12.75">
      <c r="A86" s="3"/>
      <c r="B86" s="3" t="s">
        <v>1</v>
      </c>
      <c r="C86" s="26" t="str">
        <f>IF(C82&gt;0,+C82/C32," ")</f>
        <v> </v>
      </c>
      <c r="D86" s="70" t="str">
        <f>IF(C82&gt;0,+C86/C$86," ")</f>
        <v> </v>
      </c>
      <c r="E86"/>
    </row>
    <row r="87" spans="1:5" ht="12.75">
      <c r="A87" s="4"/>
      <c r="B87" s="4"/>
      <c r="C87" s="48"/>
      <c r="D87" s="71"/>
      <c r="E87"/>
    </row>
    <row r="88" spans="1:5" ht="18.75" customHeight="1">
      <c r="A88" s="21"/>
      <c r="B88" s="22" t="s">
        <v>42</v>
      </c>
      <c r="C88" s="55"/>
      <c r="D88" s="72"/>
      <c r="E88"/>
    </row>
    <row r="89" spans="1:5" ht="12.75">
      <c r="A89" s="2" t="s">
        <v>29</v>
      </c>
      <c r="B89" s="2"/>
      <c r="C89" s="48"/>
      <c r="D89" s="71"/>
      <c r="E89"/>
    </row>
    <row r="90" spans="1:5" ht="12.75">
      <c r="A90" s="2"/>
      <c r="B90" s="2" t="s">
        <v>13</v>
      </c>
      <c r="C90" s="103"/>
      <c r="D90" s="71" t="str">
        <f>IF(C90&gt;0,C90/C$97," ")</f>
        <v> </v>
      </c>
      <c r="E90"/>
    </row>
    <row r="91" spans="1:5" ht="12.75">
      <c r="A91" s="2"/>
      <c r="B91" s="2" t="s">
        <v>14</v>
      </c>
      <c r="C91" s="103"/>
      <c r="D91" s="71" t="str">
        <f aca="true" t="shared" si="7" ref="D91:D97">IF(C91&gt;0,C91/C$97," ")</f>
        <v> </v>
      </c>
      <c r="E91"/>
    </row>
    <row r="92" spans="1:5" ht="12.75">
      <c r="A92" s="2"/>
      <c r="B92" s="2" t="s">
        <v>15</v>
      </c>
      <c r="C92" s="103"/>
      <c r="D92" s="71" t="str">
        <f t="shared" si="7"/>
        <v> </v>
      </c>
      <c r="E92"/>
    </row>
    <row r="93" spans="1:5" ht="12.75">
      <c r="A93" s="2"/>
      <c r="B93" s="2" t="s">
        <v>16</v>
      </c>
      <c r="C93" s="103"/>
      <c r="D93" s="71" t="str">
        <f t="shared" si="7"/>
        <v> </v>
      </c>
      <c r="E93"/>
    </row>
    <row r="94" spans="1:5" ht="12.75">
      <c r="A94" s="2"/>
      <c r="B94" s="2" t="s">
        <v>17</v>
      </c>
      <c r="C94" s="103"/>
      <c r="D94" s="71" t="str">
        <f t="shared" si="7"/>
        <v> </v>
      </c>
      <c r="E94"/>
    </row>
    <row r="95" spans="1:5" ht="12.75">
      <c r="A95" s="2"/>
      <c r="B95" s="2" t="s">
        <v>18</v>
      </c>
      <c r="C95" s="103"/>
      <c r="D95" s="71" t="str">
        <f t="shared" si="7"/>
        <v> </v>
      </c>
      <c r="E95"/>
    </row>
    <row r="96" spans="1:5" ht="12.75">
      <c r="A96" s="2"/>
      <c r="B96" s="2" t="s">
        <v>45</v>
      </c>
      <c r="C96" s="103"/>
      <c r="D96" s="71" t="str">
        <f t="shared" si="7"/>
        <v> </v>
      </c>
      <c r="E96"/>
    </row>
    <row r="97" spans="1:5" ht="20.25" customHeight="1">
      <c r="A97" s="3"/>
      <c r="B97" s="3" t="s">
        <v>30</v>
      </c>
      <c r="C97" s="50">
        <f>SUM(C89:C96)</f>
        <v>0</v>
      </c>
      <c r="D97" s="73" t="str">
        <f t="shared" si="7"/>
        <v> </v>
      </c>
      <c r="E97"/>
    </row>
    <row r="98" spans="1:5" ht="12.75">
      <c r="A98" s="2"/>
      <c r="B98" s="15"/>
      <c r="C98" s="48"/>
      <c r="D98" s="71"/>
      <c r="E98"/>
    </row>
    <row r="99" spans="1:5" ht="15.75">
      <c r="A99" s="24"/>
      <c r="B99" s="25" t="s">
        <v>44</v>
      </c>
      <c r="C99" s="56"/>
      <c r="D99" s="74"/>
      <c r="E99"/>
    </row>
    <row r="100" spans="1:5" ht="12.75">
      <c r="A100" s="2"/>
      <c r="B100" s="15"/>
      <c r="C100" s="48"/>
      <c r="D100" s="71"/>
      <c r="E100"/>
    </row>
    <row r="101" spans="1:5" ht="12.75">
      <c r="A101" s="2" t="s">
        <v>31</v>
      </c>
      <c r="B101" s="15"/>
      <c r="C101" s="66"/>
      <c r="D101" s="71"/>
      <c r="E101"/>
    </row>
    <row r="102" spans="1:5" ht="12.75">
      <c r="A102" s="2"/>
      <c r="B102" s="15" t="s">
        <v>13</v>
      </c>
      <c r="C102" s="104"/>
      <c r="D102" s="71" t="str">
        <f>IF(C102&gt;0,C102/C$109," ")</f>
        <v> </v>
      </c>
      <c r="E102"/>
    </row>
    <row r="103" spans="1:5" ht="12.75">
      <c r="A103" s="2"/>
      <c r="B103" s="15" t="s">
        <v>14</v>
      </c>
      <c r="C103" s="104"/>
      <c r="D103" s="71" t="str">
        <f aca="true" t="shared" si="8" ref="D103:D109">IF(C103&gt;0,C103/C$109," ")</f>
        <v> </v>
      </c>
      <c r="E103"/>
    </row>
    <row r="104" spans="1:5" ht="12.75">
      <c r="A104" s="2"/>
      <c r="B104" s="15" t="s">
        <v>15</v>
      </c>
      <c r="C104" s="104"/>
      <c r="D104" s="71" t="str">
        <f t="shared" si="8"/>
        <v> </v>
      </c>
      <c r="E104"/>
    </row>
    <row r="105" spans="1:5" ht="12.75">
      <c r="A105" s="2"/>
      <c r="B105" s="15" t="s">
        <v>39</v>
      </c>
      <c r="C105" s="104"/>
      <c r="D105" s="71" t="str">
        <f t="shared" si="8"/>
        <v> </v>
      </c>
      <c r="E105"/>
    </row>
    <row r="106" spans="1:5" ht="12.75">
      <c r="A106" s="2"/>
      <c r="B106" s="15" t="s">
        <v>40</v>
      </c>
      <c r="C106" s="104"/>
      <c r="D106" s="71" t="str">
        <f t="shared" si="8"/>
        <v> </v>
      </c>
      <c r="E106"/>
    </row>
    <row r="107" spans="1:5" ht="12.75">
      <c r="A107" s="2"/>
      <c r="B107" s="15" t="s">
        <v>18</v>
      </c>
      <c r="C107" s="104"/>
      <c r="D107" s="71" t="str">
        <f t="shared" si="8"/>
        <v> </v>
      </c>
      <c r="E107"/>
    </row>
    <row r="108" spans="1:5" ht="12.75">
      <c r="A108" s="2"/>
      <c r="B108" s="2" t="s">
        <v>45</v>
      </c>
      <c r="C108" s="104"/>
      <c r="D108" s="71" t="str">
        <f t="shared" si="8"/>
        <v> </v>
      </c>
      <c r="E108"/>
    </row>
    <row r="109" spans="1:5" ht="12.75">
      <c r="A109" s="3"/>
      <c r="B109" s="3" t="s">
        <v>32</v>
      </c>
      <c r="C109" s="67">
        <f>SUM(C101:C108)</f>
        <v>0</v>
      </c>
      <c r="D109" s="73" t="str">
        <f t="shared" si="8"/>
        <v> </v>
      </c>
      <c r="E109"/>
    </row>
    <row r="110" spans="1:5" ht="12.75">
      <c r="A110" s="2"/>
      <c r="B110" s="2"/>
      <c r="C110" s="66"/>
      <c r="D110" s="71"/>
      <c r="E110"/>
    </row>
    <row r="111" spans="1:5" ht="12.75">
      <c r="A111" s="2" t="s">
        <v>37</v>
      </c>
      <c r="B111" s="2"/>
      <c r="C111" s="66"/>
      <c r="D111" s="71"/>
      <c r="E111"/>
    </row>
    <row r="112" spans="1:5" ht="12.75">
      <c r="A112" s="2"/>
      <c r="B112" s="2" t="s">
        <v>19</v>
      </c>
      <c r="C112" s="104"/>
      <c r="D112" s="71" t="str">
        <f>IF(C112&gt;0,C112/C$118," ")</f>
        <v> </v>
      </c>
      <c r="E112"/>
    </row>
    <row r="113" spans="1:5" ht="12.75">
      <c r="A113" s="2"/>
      <c r="B113" s="2" t="s">
        <v>20</v>
      </c>
      <c r="C113" s="104"/>
      <c r="D113" s="71" t="str">
        <f aca="true" t="shared" si="9" ref="D113:D118">IF(C113&gt;0,C113/C$118," ")</f>
        <v> </v>
      </c>
      <c r="E113"/>
    </row>
    <row r="114" spans="1:5" ht="12.75">
      <c r="A114" s="2"/>
      <c r="B114" s="2" t="s">
        <v>21</v>
      </c>
      <c r="C114" s="104"/>
      <c r="D114" s="71" t="str">
        <f t="shared" si="9"/>
        <v> </v>
      </c>
      <c r="E114"/>
    </row>
    <row r="115" spans="1:5" ht="12.75">
      <c r="A115" s="2"/>
      <c r="B115" s="2" t="s">
        <v>22</v>
      </c>
      <c r="C115" s="104"/>
      <c r="D115" s="71" t="str">
        <f t="shared" si="9"/>
        <v> </v>
      </c>
      <c r="E115"/>
    </row>
    <row r="116" spans="1:5" ht="12.75">
      <c r="A116" s="2"/>
      <c r="B116" s="2" t="s">
        <v>23</v>
      </c>
      <c r="C116" s="104"/>
      <c r="D116" s="71" t="str">
        <f t="shared" si="9"/>
        <v> </v>
      </c>
      <c r="E116"/>
    </row>
    <row r="117" spans="1:5" ht="12.75">
      <c r="A117" s="2"/>
      <c r="B117" s="2" t="s">
        <v>24</v>
      </c>
      <c r="C117" s="104"/>
      <c r="D117" s="71" t="str">
        <f t="shared" si="9"/>
        <v> </v>
      </c>
      <c r="E117"/>
    </row>
    <row r="118" spans="1:5" ht="12.75">
      <c r="A118" s="3"/>
      <c r="B118" s="3" t="s">
        <v>36</v>
      </c>
      <c r="C118" s="67">
        <f>SUM(C111:C117)</f>
        <v>0</v>
      </c>
      <c r="D118" s="73" t="str">
        <f t="shared" si="9"/>
        <v> </v>
      </c>
      <c r="E118"/>
    </row>
    <row r="119" spans="1:5" ht="12.75">
      <c r="A119" s="2"/>
      <c r="B119" s="2"/>
      <c r="C119" s="66"/>
      <c r="D119"/>
      <c r="E119"/>
    </row>
    <row r="120" spans="1:5" ht="12.75">
      <c r="A120" s="2" t="s">
        <v>67</v>
      </c>
      <c r="B120" s="15"/>
      <c r="C120" s="66"/>
      <c r="D120"/>
      <c r="E120"/>
    </row>
    <row r="121" spans="1:5" ht="12.75">
      <c r="A121" s="2"/>
      <c r="B121" s="15" t="s">
        <v>13</v>
      </c>
      <c r="C121" s="16" t="str">
        <f>IF(C102&gt;0,+C102/C90," ")</f>
        <v> </v>
      </c>
      <c r="D121"/>
      <c r="E121"/>
    </row>
    <row r="122" spans="1:5" ht="12.75">
      <c r="A122" s="2"/>
      <c r="B122" s="15" t="s">
        <v>14</v>
      </c>
      <c r="C122" s="16" t="str">
        <f aca="true" t="shared" si="10" ref="C122:C128">IF(C103&gt;0,+C103/C91," ")</f>
        <v> </v>
      </c>
      <c r="D122"/>
      <c r="E122"/>
    </row>
    <row r="123" spans="1:5" ht="12.75">
      <c r="A123" s="2"/>
      <c r="B123" s="15" t="s">
        <v>15</v>
      </c>
      <c r="C123" s="16" t="str">
        <f t="shared" si="10"/>
        <v> </v>
      </c>
      <c r="D123"/>
      <c r="E123"/>
    </row>
    <row r="124" spans="1:5" ht="12.75">
      <c r="A124" s="2"/>
      <c r="B124" s="15" t="s">
        <v>39</v>
      </c>
      <c r="C124" s="16" t="str">
        <f t="shared" si="10"/>
        <v> </v>
      </c>
      <c r="D124"/>
      <c r="E124"/>
    </row>
    <row r="125" spans="1:5" ht="12.75">
      <c r="A125" s="2"/>
      <c r="B125" s="15" t="s">
        <v>40</v>
      </c>
      <c r="C125" s="16" t="str">
        <f t="shared" si="10"/>
        <v> </v>
      </c>
      <c r="D125"/>
      <c r="E125"/>
    </row>
    <row r="126" spans="1:5" ht="12.75">
      <c r="A126" s="2"/>
      <c r="B126" s="15" t="s">
        <v>18</v>
      </c>
      <c r="C126" s="16" t="str">
        <f t="shared" si="10"/>
        <v> </v>
      </c>
      <c r="D126"/>
      <c r="E126"/>
    </row>
    <row r="127" spans="1:5" ht="12.75">
      <c r="A127" s="2"/>
      <c r="B127" s="2" t="s">
        <v>45</v>
      </c>
      <c r="C127" s="16" t="str">
        <f t="shared" si="10"/>
        <v> </v>
      </c>
      <c r="D127"/>
      <c r="E127"/>
    </row>
    <row r="128" spans="1:5" ht="12.75">
      <c r="A128" s="3"/>
      <c r="B128" s="3" t="s">
        <v>32</v>
      </c>
      <c r="C128" s="18" t="str">
        <f t="shared" si="10"/>
        <v> </v>
      </c>
      <c r="D128"/>
      <c r="E128"/>
    </row>
    <row r="129" ht="12.75">
      <c r="D129"/>
    </row>
  </sheetData>
  <sheetProtection formatCells="0" formatColumns="0" formatRows="0" insertColumns="0" insertRows="0" deleteColumns="0" deleteRows="0"/>
  <printOptions/>
  <pageMargins left="0.75" right="0.75" top="1" bottom="1" header="0.5" footer="0.5"/>
  <pageSetup horizontalDpi="300" verticalDpi="300" orientation="portrait" r:id="rId1"/>
  <rowBreaks count="3" manualBreakCount="3">
    <brk id="43" max="4" man="1"/>
    <brk id="78" max="4" man="1"/>
    <brk id="10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60" workbookViewId="0" topLeftCell="A5">
      <selection activeCell="F16" sqref="F16"/>
    </sheetView>
  </sheetViews>
  <sheetFormatPr defaultColWidth="9.140625" defaultRowHeight="12.75"/>
  <cols>
    <col min="1" max="1" width="1.28515625" style="0" customWidth="1"/>
    <col min="2" max="2" width="31.28125" style="0" customWidth="1"/>
    <col min="3" max="3" width="29.57421875" style="143" customWidth="1"/>
    <col min="4" max="5" width="14.7109375" style="0" customWidth="1"/>
    <col min="6" max="8" width="14.7109375" style="107" customWidth="1"/>
    <col min="9" max="9" width="14.421875" style="108" customWidth="1"/>
  </cols>
  <sheetData>
    <row r="1" spans="1:9" s="14" customFormat="1" ht="26.25">
      <c r="A1" s="14" t="s">
        <v>85</v>
      </c>
      <c r="C1" s="142"/>
      <c r="F1" s="105"/>
      <c r="G1" s="105"/>
      <c r="H1" s="105"/>
      <c r="I1" s="106"/>
    </row>
    <row r="2" ht="18">
      <c r="A2" s="41" t="s">
        <v>55</v>
      </c>
    </row>
    <row r="3" spans="1:6" ht="12.75">
      <c r="A3" s="13"/>
      <c r="F3" s="107" t="s">
        <v>53</v>
      </c>
    </row>
    <row r="4" ht="13.5" thickBot="1">
      <c r="A4" s="13"/>
    </row>
    <row r="5" spans="1:9" ht="12.75">
      <c r="A5" s="77"/>
      <c r="B5" s="78"/>
      <c r="C5" s="144"/>
      <c r="D5" s="79"/>
      <c r="E5" s="80"/>
      <c r="F5" s="109"/>
      <c r="G5" s="110"/>
      <c r="H5" s="111"/>
      <c r="I5" s="112"/>
    </row>
    <row r="6" spans="1:9" s="1" customFormat="1" ht="25.5">
      <c r="A6" s="81"/>
      <c r="B6" s="82" t="s">
        <v>9</v>
      </c>
      <c r="C6" s="145" t="s">
        <v>86</v>
      </c>
      <c r="D6" s="83" t="s">
        <v>63</v>
      </c>
      <c r="E6" s="84" t="s">
        <v>64</v>
      </c>
      <c r="F6" s="113" t="s">
        <v>57</v>
      </c>
      <c r="G6" s="114" t="s">
        <v>59</v>
      </c>
      <c r="H6" s="115" t="s">
        <v>82</v>
      </c>
      <c r="I6" s="116" t="s">
        <v>83</v>
      </c>
    </row>
    <row r="7" spans="1:9" s="1" customFormat="1" ht="12.75">
      <c r="A7" s="81"/>
      <c r="B7" s="85"/>
      <c r="C7" s="146"/>
      <c r="D7" s="83" t="s">
        <v>87</v>
      </c>
      <c r="E7" s="83" t="s">
        <v>63</v>
      </c>
      <c r="F7" s="115" t="s">
        <v>58</v>
      </c>
      <c r="G7" s="117" t="s">
        <v>58</v>
      </c>
      <c r="H7" s="115" t="s">
        <v>58</v>
      </c>
      <c r="I7" s="116" t="s">
        <v>84</v>
      </c>
    </row>
    <row r="8" spans="1:9" ht="13.5" thickBot="1">
      <c r="A8" s="86"/>
      <c r="B8" s="87"/>
      <c r="C8" s="147"/>
      <c r="D8" s="88"/>
      <c r="E8" s="89"/>
      <c r="F8" s="118"/>
      <c r="G8" s="119"/>
      <c r="H8" s="120"/>
      <c r="I8" s="136"/>
    </row>
    <row r="9" spans="1:9" ht="26.25" customHeight="1">
      <c r="A9" s="129" t="s">
        <v>43</v>
      </c>
      <c r="B9" s="129"/>
      <c r="C9" s="148"/>
      <c r="D9" s="129"/>
      <c r="E9" s="129"/>
      <c r="F9" s="130"/>
      <c r="G9" s="130"/>
      <c r="H9" s="130"/>
      <c r="I9" s="135"/>
    </row>
    <row r="10" spans="1:9" ht="11.25" customHeight="1">
      <c r="A10" s="2"/>
      <c r="B10" s="2"/>
      <c r="C10" s="149"/>
      <c r="D10" s="17"/>
      <c r="E10" s="17"/>
      <c r="F10" s="66"/>
      <c r="G10" s="66"/>
      <c r="H10" s="66"/>
      <c r="I10" s="121"/>
    </row>
    <row r="11" spans="1:9" ht="15.75">
      <c r="A11" s="131" t="s">
        <v>25</v>
      </c>
      <c r="B11" s="131"/>
      <c r="C11" s="150" t="s">
        <v>63</v>
      </c>
      <c r="D11" s="132"/>
      <c r="E11" s="132"/>
      <c r="F11" s="133"/>
      <c r="G11" s="133"/>
      <c r="H11" s="133"/>
      <c r="I11" s="134"/>
    </row>
    <row r="12" spans="1:9" s="38" customFormat="1" ht="15.75">
      <c r="A12" s="75"/>
      <c r="B12" s="75"/>
      <c r="C12" s="151"/>
      <c r="D12" s="76"/>
      <c r="E12" s="76"/>
      <c r="F12" s="122"/>
      <c r="G12" s="122"/>
      <c r="H12" s="122"/>
      <c r="I12" s="123"/>
    </row>
    <row r="13" spans="1:14" s="38" customFormat="1" ht="26.25" customHeight="1">
      <c r="A13" s="90"/>
      <c r="B13" s="90" t="s">
        <v>68</v>
      </c>
      <c r="C13" s="152">
        <f>+'Actual Volumes'!C32</f>
        <v>0</v>
      </c>
      <c r="D13" s="91"/>
      <c r="E13" s="91"/>
      <c r="F13" s="124"/>
      <c r="G13" s="124"/>
      <c r="H13" s="124"/>
      <c r="I13" s="125"/>
      <c r="J13" s="93"/>
      <c r="K13" s="93"/>
      <c r="L13" s="93"/>
      <c r="M13" s="93"/>
      <c r="N13" s="93"/>
    </row>
    <row r="14" spans="1:14" ht="20.25" customHeight="1">
      <c r="A14" s="92"/>
      <c r="B14" s="153" t="s">
        <v>26</v>
      </c>
      <c r="C14" s="153" t="s">
        <v>65</v>
      </c>
      <c r="D14" s="94">
        <v>0.031</v>
      </c>
      <c r="E14" s="95" t="str">
        <f>+'Actual Volumes'!C76</f>
        <v> </v>
      </c>
      <c r="F14" s="101" t="e">
        <f>0.1*$D14*$E14*C13</f>
        <v>#VALUE!</v>
      </c>
      <c r="G14" s="101" t="e">
        <f>0.3*$D14*$E14*C13</f>
        <v>#VALUE!</v>
      </c>
      <c r="H14" s="101" t="e">
        <f>0.52*$D14*$E14*C13</f>
        <v>#VALUE!</v>
      </c>
      <c r="I14" s="126" t="e">
        <f>SUM(F14:H14)</f>
        <v>#VALUE!</v>
      </c>
      <c r="J14" s="96"/>
      <c r="K14" s="96"/>
      <c r="L14" s="96"/>
      <c r="M14" s="96"/>
      <c r="N14" s="96"/>
    </row>
    <row r="15" spans="1:14" ht="26.25" customHeight="1">
      <c r="A15" s="92"/>
      <c r="B15" s="153" t="s">
        <v>27</v>
      </c>
      <c r="C15" s="153" t="s">
        <v>66</v>
      </c>
      <c r="D15" s="97">
        <v>4.23</v>
      </c>
      <c r="E15" s="95" t="str">
        <f>+'Actual Volumes'!C127</f>
        <v> </v>
      </c>
      <c r="F15" s="101" t="e">
        <f>+$D15/60*$E15*C13*0.7</f>
        <v>#VALUE!</v>
      </c>
      <c r="G15" s="101" t="e">
        <f>+$D15/60*$E15*C13*0.9</f>
        <v>#VALUE!</v>
      </c>
      <c r="H15" s="101" t="e">
        <f>+$D15/60*$E15*C13</f>
        <v>#VALUE!</v>
      </c>
      <c r="I15" s="126" t="e">
        <f aca="true" t="shared" si="0" ref="I15:I32">SUM(F15:H15)</f>
        <v>#VALUE!</v>
      </c>
      <c r="J15" s="96"/>
      <c r="K15" s="96"/>
      <c r="L15" s="96"/>
      <c r="M15" s="96"/>
      <c r="N15" s="96"/>
    </row>
    <row r="16" spans="1:14" ht="40.5" customHeight="1">
      <c r="A16" s="92"/>
      <c r="B16" s="153" t="s">
        <v>28</v>
      </c>
      <c r="C16" s="153" t="s">
        <v>72</v>
      </c>
      <c r="D16" s="98">
        <v>0.21</v>
      </c>
      <c r="E16" s="95" t="e">
        <f>+'Actual Volumes'!C128*0.18</f>
        <v>#VALUE!</v>
      </c>
      <c r="F16" s="101" t="e">
        <f>+C13*$D16*$E16*0.18</f>
        <v>#VALUE!</v>
      </c>
      <c r="G16" s="101" t="e">
        <f>+$C13*$D16*$E16*0.59</f>
        <v>#VALUE!</v>
      </c>
      <c r="H16" s="101" t="e">
        <f>+$C13*$D16*$E16*0.82</f>
        <v>#VALUE!</v>
      </c>
      <c r="I16" s="126" t="e">
        <f t="shared" si="0"/>
        <v>#VALUE!</v>
      </c>
      <c r="J16" s="96"/>
      <c r="K16" s="96"/>
      <c r="L16" s="96"/>
      <c r="M16" s="96"/>
      <c r="N16" s="96"/>
    </row>
    <row r="17" spans="1:14" ht="33.75" customHeight="1">
      <c r="A17" s="92"/>
      <c r="B17" s="153" t="s">
        <v>46</v>
      </c>
      <c r="C17" s="153" t="s">
        <v>73</v>
      </c>
      <c r="D17" s="99">
        <f>+C13*0.25</f>
        <v>0</v>
      </c>
      <c r="E17" s="95" t="e">
        <f>+'Actual Volumes'!C128*0.12</f>
        <v>#VALUE!</v>
      </c>
      <c r="F17" s="101" t="e">
        <f>+$D17*$E17*0.45</f>
        <v>#VALUE!</v>
      </c>
      <c r="G17" s="101" t="e">
        <f>+$D17*$E17*0.72</f>
        <v>#VALUE!</v>
      </c>
      <c r="H17" s="101" t="e">
        <f>+$D17*$E17*0.88</f>
        <v>#VALUE!</v>
      </c>
      <c r="I17" s="126" t="e">
        <f t="shared" si="0"/>
        <v>#VALUE!</v>
      </c>
      <c r="J17" s="96"/>
      <c r="K17" s="96"/>
      <c r="L17" s="96"/>
      <c r="M17" s="96"/>
      <c r="N17" s="96"/>
    </row>
    <row r="18" spans="1:14" ht="38.25" customHeight="1">
      <c r="A18" s="92"/>
      <c r="B18" s="153" t="s">
        <v>38</v>
      </c>
      <c r="C18" s="153" t="s">
        <v>90</v>
      </c>
      <c r="D18" s="99">
        <f>+C13*0.65</f>
        <v>0</v>
      </c>
      <c r="E18" s="95" t="e">
        <f>+'Actual Volumes'!C128*0.17</f>
        <v>#VALUE!</v>
      </c>
      <c r="F18" s="101" t="e">
        <f>+$D18*$E18*0.45</f>
        <v>#VALUE!</v>
      </c>
      <c r="G18" s="101" t="e">
        <f>+$D18*$E18*0.72</f>
        <v>#VALUE!</v>
      </c>
      <c r="H18" s="101" t="e">
        <f>+$D18*$E18*0.88</f>
        <v>#VALUE!</v>
      </c>
      <c r="I18" s="126" t="e">
        <f t="shared" si="0"/>
        <v>#VALUE!</v>
      </c>
      <c r="J18" s="96"/>
      <c r="K18" s="96"/>
      <c r="L18" s="96"/>
      <c r="M18" s="96"/>
      <c r="N18" s="96"/>
    </row>
    <row r="19" spans="1:14" ht="27.75" customHeight="1">
      <c r="A19" s="92"/>
      <c r="B19" s="153" t="s">
        <v>22</v>
      </c>
      <c r="C19" s="153" t="s">
        <v>69</v>
      </c>
      <c r="D19" s="101">
        <f>+'Actual Volumes'!C115</f>
        <v>0</v>
      </c>
      <c r="E19" s="98">
        <v>0.33</v>
      </c>
      <c r="F19" s="101">
        <f>+D19*E19</f>
        <v>0</v>
      </c>
      <c r="G19" s="101">
        <f>+$D19*($E19*2)</f>
        <v>0</v>
      </c>
      <c r="H19" s="101">
        <f>+$D19*($E19*2.8)</f>
        <v>0</v>
      </c>
      <c r="I19" s="126">
        <f t="shared" si="0"/>
        <v>0</v>
      </c>
      <c r="J19" s="96"/>
      <c r="K19" s="96"/>
      <c r="L19" s="96"/>
      <c r="M19" s="96"/>
      <c r="N19" s="96"/>
    </row>
    <row r="20" spans="1:14" ht="25.5" customHeight="1">
      <c r="A20" s="92"/>
      <c r="B20" s="153" t="s">
        <v>70</v>
      </c>
      <c r="C20" s="153" t="s">
        <v>71</v>
      </c>
      <c r="D20" s="101">
        <f>+'Actual Volumes'!C112+'Actual Volumes'!C113+'Actual Volumes'!C114</f>
        <v>0</v>
      </c>
      <c r="E20" s="98">
        <v>0.25</v>
      </c>
      <c r="F20" s="101">
        <f>+D20*E20</f>
        <v>0</v>
      </c>
      <c r="G20" s="101">
        <f>+$D20*0.68</f>
        <v>0</v>
      </c>
      <c r="H20" s="101">
        <f>+$D20*0.8</f>
        <v>0</v>
      </c>
      <c r="I20" s="126">
        <f t="shared" si="0"/>
        <v>0</v>
      </c>
      <c r="J20" s="96"/>
      <c r="K20" s="96"/>
      <c r="L20" s="96"/>
      <c r="M20" s="96"/>
      <c r="N20" s="96"/>
    </row>
    <row r="21" spans="1:14" ht="12.75">
      <c r="A21" s="92"/>
      <c r="B21" s="153"/>
      <c r="C21" s="153"/>
      <c r="D21" s="99"/>
      <c r="E21" s="98"/>
      <c r="F21" s="101"/>
      <c r="G21" s="101"/>
      <c r="H21" s="101"/>
      <c r="I21" s="126"/>
      <c r="J21" s="96"/>
      <c r="K21" s="96"/>
      <c r="L21" s="96"/>
      <c r="M21" s="96"/>
      <c r="N21" s="96"/>
    </row>
    <row r="22" spans="1:14" ht="12.75">
      <c r="A22" s="92"/>
      <c r="B22" s="153" t="s">
        <v>79</v>
      </c>
      <c r="C22" s="153"/>
      <c r="D22" s="99"/>
      <c r="E22" s="98"/>
      <c r="F22" s="101"/>
      <c r="G22" s="101"/>
      <c r="H22" s="101"/>
      <c r="I22" s="126"/>
      <c r="J22" s="96"/>
      <c r="K22" s="96"/>
      <c r="L22" s="96"/>
      <c r="M22" s="96"/>
      <c r="N22" s="96"/>
    </row>
    <row r="23" spans="1:14" ht="12.75">
      <c r="A23" s="92"/>
      <c r="B23" s="153" t="s">
        <v>80</v>
      </c>
      <c r="C23" s="154" t="s">
        <v>77</v>
      </c>
      <c r="D23" s="94">
        <v>0.002</v>
      </c>
      <c r="E23" s="95" t="str">
        <f>+'Actual Volumes'!C59</f>
        <v> </v>
      </c>
      <c r="F23" s="101" t="e">
        <f>+$D23*$E23*+'Actual Volumes'!$C16*0.652</f>
        <v>#VALUE!</v>
      </c>
      <c r="G23" s="101" t="e">
        <f>+$D23*$E23*+'Actual Volumes'!$C16*0.85</f>
        <v>#VALUE!</v>
      </c>
      <c r="H23" s="101" t="e">
        <f>+$D23*$E23*+'Actual Volumes'!$C16</f>
        <v>#VALUE!</v>
      </c>
      <c r="I23" s="126" t="e">
        <f t="shared" si="0"/>
        <v>#VALUE!</v>
      </c>
      <c r="J23" s="96"/>
      <c r="K23" s="96"/>
      <c r="L23" s="96"/>
      <c r="M23" s="96"/>
      <c r="N23" s="96"/>
    </row>
    <row r="24" spans="1:14" ht="12.75">
      <c r="A24" s="92"/>
      <c r="B24" s="153" t="s">
        <v>80</v>
      </c>
      <c r="C24" s="154" t="s">
        <v>75</v>
      </c>
      <c r="D24" s="94">
        <v>0.034</v>
      </c>
      <c r="E24" s="95" t="str">
        <f>+'Actual Volumes'!C60</f>
        <v> </v>
      </c>
      <c r="F24" s="101" t="e">
        <f>+$D24*$E24*+'Actual Volumes'!$C17*0.652</f>
        <v>#VALUE!</v>
      </c>
      <c r="G24" s="101" t="e">
        <f>+$D24*$E24*+'Actual Volumes'!$C17*0.85</f>
        <v>#VALUE!</v>
      </c>
      <c r="H24" s="101" t="e">
        <f>+$D24*$E24*+'Actual Volumes'!$C17</f>
        <v>#VALUE!</v>
      </c>
      <c r="I24" s="126" t="e">
        <f t="shared" si="0"/>
        <v>#VALUE!</v>
      </c>
      <c r="J24" s="96"/>
      <c r="K24" s="96"/>
      <c r="L24" s="96"/>
      <c r="M24" s="96"/>
      <c r="N24" s="96"/>
    </row>
    <row r="25" spans="1:14" ht="12.75">
      <c r="A25" s="92"/>
      <c r="B25" s="153" t="s">
        <v>80</v>
      </c>
      <c r="C25" s="154" t="s">
        <v>76</v>
      </c>
      <c r="D25" s="100">
        <v>0.042</v>
      </c>
      <c r="E25" s="95" t="str">
        <f>+'Actual Volumes'!C61</f>
        <v> </v>
      </c>
      <c r="F25" s="101" t="e">
        <f>+$D25*$E25*+'Actual Volumes'!$C18*0.652</f>
        <v>#VALUE!</v>
      </c>
      <c r="G25" s="101" t="e">
        <f>+$D25*$E25*+'Actual Volumes'!$C18*0.85</f>
        <v>#VALUE!</v>
      </c>
      <c r="H25" s="101" t="e">
        <f>+$D25*$E25*+'Actual Volumes'!$C18</f>
        <v>#VALUE!</v>
      </c>
      <c r="I25" s="126" t="e">
        <f t="shared" si="0"/>
        <v>#VALUE!</v>
      </c>
      <c r="J25" s="96"/>
      <c r="K25" s="96"/>
      <c r="L25" s="96"/>
      <c r="M25" s="96"/>
      <c r="N25" s="96"/>
    </row>
    <row r="26" spans="1:14" ht="12.75">
      <c r="A26" s="92"/>
      <c r="B26" s="153" t="s">
        <v>80</v>
      </c>
      <c r="C26" s="154" t="s">
        <v>88</v>
      </c>
      <c r="D26" s="94">
        <v>0.018</v>
      </c>
      <c r="E26" s="95" t="str">
        <f>+'Actual Volumes'!C62</f>
        <v> </v>
      </c>
      <c r="F26" s="101" t="e">
        <f>+$D26*$E26*+'Actual Volumes'!$C19*0.652</f>
        <v>#VALUE!</v>
      </c>
      <c r="G26" s="101" t="e">
        <f>+$D26*$E26*+'Actual Volumes'!$C19*0.85</f>
        <v>#VALUE!</v>
      </c>
      <c r="H26" s="101" t="e">
        <f>+$D26*$E26*+'Actual Volumes'!$C19</f>
        <v>#VALUE!</v>
      </c>
      <c r="I26" s="126" t="e">
        <f t="shared" si="0"/>
        <v>#VALUE!</v>
      </c>
      <c r="J26" s="96"/>
      <c r="K26" s="96"/>
      <c r="L26" s="96"/>
      <c r="M26" s="96"/>
      <c r="N26" s="96"/>
    </row>
    <row r="27" spans="1:14" ht="12.75">
      <c r="A27" s="92"/>
      <c r="B27" s="153"/>
      <c r="C27" s="153"/>
      <c r="D27" s="99"/>
      <c r="E27" s="98"/>
      <c r="F27" s="101"/>
      <c r="G27" s="101"/>
      <c r="H27" s="101"/>
      <c r="I27" s="126"/>
      <c r="J27" s="96"/>
      <c r="K27" s="96"/>
      <c r="L27" s="96"/>
      <c r="M27" s="96"/>
      <c r="N27" s="96"/>
    </row>
    <row r="28" spans="1:14" ht="12.75">
      <c r="A28" s="92"/>
      <c r="B28" s="153" t="s">
        <v>79</v>
      </c>
      <c r="C28" s="153"/>
      <c r="D28" s="99"/>
      <c r="E28" s="98"/>
      <c r="F28" s="101"/>
      <c r="G28" s="101"/>
      <c r="H28" s="101"/>
      <c r="I28" s="126"/>
      <c r="J28" s="96"/>
      <c r="K28" s="96"/>
      <c r="L28" s="96"/>
      <c r="M28" s="96"/>
      <c r="N28" s="96"/>
    </row>
    <row r="29" spans="1:14" ht="12.75">
      <c r="A29" s="92"/>
      <c r="B29" s="153" t="s">
        <v>78</v>
      </c>
      <c r="C29" s="154" t="s">
        <v>77</v>
      </c>
      <c r="D29" s="94">
        <v>0.002</v>
      </c>
      <c r="E29" s="95" t="str">
        <f>+'Actual Volumes'!C69</f>
        <v> </v>
      </c>
      <c r="F29" s="101" t="e">
        <f>+$D29*$E29*+'Actual Volumes'!$C25*0.65</f>
        <v>#VALUE!</v>
      </c>
      <c r="G29" s="101" t="e">
        <f>+$D29*$E29*+'Actual Volumes'!$C25*0.85</f>
        <v>#VALUE!</v>
      </c>
      <c r="H29" s="101" t="e">
        <f>+$D29*$E29*+'Actual Volumes'!$C25</f>
        <v>#VALUE!</v>
      </c>
      <c r="I29" s="126" t="e">
        <f t="shared" si="0"/>
        <v>#VALUE!</v>
      </c>
      <c r="J29" s="96"/>
      <c r="K29" s="96"/>
      <c r="L29" s="96"/>
      <c r="M29" s="96"/>
      <c r="N29" s="96"/>
    </row>
    <row r="30" spans="1:14" ht="12.75">
      <c r="A30" s="92"/>
      <c r="B30" s="153" t="s">
        <v>78</v>
      </c>
      <c r="C30" s="154" t="s">
        <v>75</v>
      </c>
      <c r="D30" s="94">
        <v>0.034</v>
      </c>
      <c r="E30" s="95" t="str">
        <f>+'Actual Volumes'!C70</f>
        <v> </v>
      </c>
      <c r="F30" s="101" t="e">
        <f>+$D30*$E30*+'Actual Volumes'!$C26*0.65</f>
        <v>#VALUE!</v>
      </c>
      <c r="G30" s="101" t="e">
        <f>+$D30*$E30*+'Actual Volumes'!$C26*0.85</f>
        <v>#VALUE!</v>
      </c>
      <c r="H30" s="101" t="e">
        <f>+$D30*$E30*+'Actual Volumes'!$C26</f>
        <v>#VALUE!</v>
      </c>
      <c r="I30" s="126" t="e">
        <f t="shared" si="0"/>
        <v>#VALUE!</v>
      </c>
      <c r="J30" s="96"/>
      <c r="K30" s="96"/>
      <c r="L30" s="96"/>
      <c r="M30" s="96"/>
      <c r="N30" s="96"/>
    </row>
    <row r="31" spans="1:14" ht="12.75">
      <c r="A31" s="92"/>
      <c r="B31" s="153" t="s">
        <v>78</v>
      </c>
      <c r="C31" s="154" t="s">
        <v>76</v>
      </c>
      <c r="D31" s="100">
        <v>0.042</v>
      </c>
      <c r="E31" s="95" t="str">
        <f>+'Actual Volumes'!C71</f>
        <v> </v>
      </c>
      <c r="F31" s="101" t="e">
        <f>+$D31*$E31*+'Actual Volumes'!$C27*0.65</f>
        <v>#VALUE!</v>
      </c>
      <c r="G31" s="101" t="e">
        <f>+$D31*$E31*+'Actual Volumes'!$C27*0.85</f>
        <v>#VALUE!</v>
      </c>
      <c r="H31" s="101" t="e">
        <f>+$D31*$E31*+'Actual Volumes'!$C27</f>
        <v>#VALUE!</v>
      </c>
      <c r="I31" s="126" t="e">
        <f t="shared" si="0"/>
        <v>#VALUE!</v>
      </c>
      <c r="J31" s="96"/>
      <c r="K31" s="96"/>
      <c r="L31" s="96"/>
      <c r="M31" s="96"/>
      <c r="N31" s="96"/>
    </row>
    <row r="32" spans="1:14" ht="12.75">
      <c r="A32" s="92"/>
      <c r="B32" s="153" t="s">
        <v>78</v>
      </c>
      <c r="C32" s="154" t="s">
        <v>88</v>
      </c>
      <c r="D32" s="94">
        <v>0.018</v>
      </c>
      <c r="E32" s="95" t="str">
        <f>+'Actual Volumes'!C72</f>
        <v> </v>
      </c>
      <c r="F32" s="101" t="e">
        <f>+$D32*$E32*+'Actual Volumes'!$C28*0.65</f>
        <v>#VALUE!</v>
      </c>
      <c r="G32" s="101" t="e">
        <f>+$D32*$E32*+'Actual Volumes'!$C28*0.85</f>
        <v>#VALUE!</v>
      </c>
      <c r="H32" s="101" t="e">
        <f>+$D32*$E32*+'Actual Volumes'!$C28</f>
        <v>#VALUE!</v>
      </c>
      <c r="I32" s="126" t="e">
        <f t="shared" si="0"/>
        <v>#VALUE!</v>
      </c>
      <c r="J32" s="96"/>
      <c r="K32" s="96"/>
      <c r="L32" s="96"/>
      <c r="M32" s="96"/>
      <c r="N32" s="96"/>
    </row>
    <row r="33" spans="1:14" ht="12.75">
      <c r="A33" s="92"/>
      <c r="B33" s="92"/>
      <c r="C33" s="149"/>
      <c r="D33" s="97"/>
      <c r="E33" s="97"/>
      <c r="F33" s="101"/>
      <c r="G33" s="101"/>
      <c r="H33" s="101"/>
      <c r="I33" s="126"/>
      <c r="J33" s="96"/>
      <c r="K33" s="96"/>
      <c r="L33" s="96"/>
      <c r="M33" s="96"/>
      <c r="N33" s="96"/>
    </row>
    <row r="34" spans="1:14" s="13" customFormat="1" ht="21" customHeight="1">
      <c r="A34" s="138"/>
      <c r="B34" s="137" t="s">
        <v>81</v>
      </c>
      <c r="C34" s="155"/>
      <c r="D34" s="139" t="s">
        <v>48</v>
      </c>
      <c r="E34" s="139"/>
      <c r="F34" s="140" t="e">
        <f>SUM(F14:F33)</f>
        <v>#VALUE!</v>
      </c>
      <c r="G34" s="140" t="e">
        <f>SUM(G14:G33)</f>
        <v>#VALUE!</v>
      </c>
      <c r="H34" s="140" t="e">
        <f>SUM(H14:H33)</f>
        <v>#VALUE!</v>
      </c>
      <c r="I34" s="140" t="e">
        <f>SUM(I14:I33)</f>
        <v>#VALUE!</v>
      </c>
      <c r="J34" s="141"/>
      <c r="K34" s="141"/>
      <c r="L34" s="141"/>
      <c r="M34" s="141"/>
      <c r="N34" s="141"/>
    </row>
    <row r="35" spans="4:14" ht="12.75">
      <c r="D35" s="96"/>
      <c r="E35" s="96"/>
      <c r="F35" s="127"/>
      <c r="G35" s="127"/>
      <c r="H35" s="127"/>
      <c r="I35" s="128"/>
      <c r="J35" s="96"/>
      <c r="K35" s="96"/>
      <c r="L35" s="96"/>
      <c r="M35" s="96"/>
      <c r="N35" s="9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Anderson</dc:creator>
  <cp:keywords/>
  <dc:description/>
  <cp:lastModifiedBy>Mark Anderson</cp:lastModifiedBy>
  <cp:lastPrinted>2003-04-29T23:01:39Z</cp:lastPrinted>
  <dcterms:created xsi:type="dcterms:W3CDTF">2002-12-03T21:48:27Z</dcterms:created>
  <dcterms:modified xsi:type="dcterms:W3CDTF">2003-04-29T23:02:57Z</dcterms:modified>
  <cp:category/>
  <cp:version/>
  <cp:contentType/>
  <cp:contentStatus/>
</cp:coreProperties>
</file>